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84531885-2472-4F58-A6A7-975FA9E8E42D}" xr6:coauthVersionLast="47" xr6:coauthVersionMax="47" xr10:uidLastSave="{00000000-0000-0000-0000-000000000000}"/>
  <bookViews>
    <workbookView xWindow="435" yWindow="2730" windowWidth="28365" windowHeight="11610" tabRatio="766" xr2:uid="{00000000-000D-0000-FFFF-FFFF00000000}"/>
  </bookViews>
  <sheets>
    <sheet name="作成方法" sheetId="14" r:id="rId1"/>
    <sheet name="納品書" sheetId="12" r:id="rId2"/>
    <sheet name="納品書作成元" sheetId="13" r:id="rId3"/>
    <sheet name="入力用（６の２）" sheetId="6" r:id="rId4"/>
    <sheet name="記入例（精米）" sheetId="10" r:id="rId5"/>
    <sheet name="銘柄名等" sheetId="7" r:id="rId6"/>
    <sheet name="販売の相手先の業種" sheetId="11" r:id="rId7"/>
  </sheets>
  <externalReferences>
    <externalReference r:id="rId8"/>
  </externalReferences>
  <definedNames>
    <definedName name="_xlnm._FilterDatabase" localSheetId="4" hidden="1">'記入例（精米）'!$A$5:$I$21</definedName>
    <definedName name="_xlnm._FilterDatabase" localSheetId="3" hidden="1">'入力用（６の２）'!$E$5:$L$52</definedName>
    <definedName name="_xlnm.Print_Area" localSheetId="4">'記入例（精米）'!$A$1:$I$21</definedName>
    <definedName name="_xlnm.Print_Area" localSheetId="3">'入力用（６の２）'!$D$1:$L$52</definedName>
    <definedName name="_xlnm.Print_Area" localSheetId="1">納品書!$A$1:$M$23</definedName>
    <definedName name="_xlnm.Print_Area" localSheetId="2">納品書作成元!$A$1:$L$19</definedName>
    <definedName name="_xlnm.Print_Titles" localSheetId="3">'入力用（６の２）'!$1:$6</definedName>
    <definedName name="_xlnm.Print_Titles" localSheetId="2">納品書作成元!$1:$5</definedName>
    <definedName name="産地・銘柄等サンプル">銘柄名等!$A$2:$A$40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6" l="1"/>
  <c r="K47" i="6" l="1"/>
  <c r="C15" i="10"/>
  <c r="C14" i="10"/>
  <c r="C13" i="10"/>
  <c r="C12" i="10"/>
  <c r="C11" i="10"/>
  <c r="C10" i="10"/>
  <c r="C9" i="10"/>
  <c r="C8" i="10"/>
  <c r="C7" i="10"/>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A5" i="13" l="1"/>
  <c r="N8" i="6"/>
  <c r="L11" i="6"/>
  <c r="N11" i="6" s="1"/>
  <c r="L10" i="6"/>
  <c r="N10" i="6" s="1"/>
  <c r="L9" i="6"/>
  <c r="N9" i="6" s="1"/>
  <c r="L7" i="6"/>
  <c r="N7" i="6" s="1"/>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L30" i="6"/>
  <c r="N30" i="6" s="1"/>
  <c r="L29" i="6"/>
  <c r="N29" i="6" s="1"/>
  <c r="L28" i="6"/>
  <c r="N28" i="6" s="1"/>
  <c r="L27" i="6"/>
  <c r="N27" i="6" s="1"/>
  <c r="L26" i="6"/>
  <c r="N26" i="6" s="1"/>
  <c r="L25" i="6"/>
  <c r="N25" i="6" s="1"/>
  <c r="L24" i="6"/>
  <c r="N24" i="6" s="1"/>
  <c r="L23" i="6"/>
  <c r="N23" i="6" s="1"/>
  <c r="L22" i="6"/>
  <c r="N22" i="6" s="1"/>
  <c r="L21" i="6"/>
  <c r="N21" i="6" s="1"/>
  <c r="L20" i="6"/>
  <c r="N20" i="6" s="1"/>
  <c r="L19" i="6"/>
  <c r="N19" i="6" s="1"/>
  <c r="L18" i="6"/>
  <c r="N18" i="6" s="1"/>
  <c r="L17" i="6"/>
  <c r="N17" i="6" s="1"/>
  <c r="L16" i="6"/>
  <c r="N16" i="6" s="1"/>
  <c r="L15" i="6"/>
  <c r="N15" i="6" s="1"/>
  <c r="L42" i="6"/>
  <c r="N42" i="6" s="1"/>
  <c r="L41" i="6"/>
  <c r="N41" i="6" s="1"/>
  <c r="L40" i="6"/>
  <c r="N40" i="6" s="1"/>
  <c r="L39" i="6"/>
  <c r="N39" i="6" s="1"/>
  <c r="L38" i="6"/>
  <c r="N38" i="6" s="1"/>
  <c r="L37" i="6"/>
  <c r="N37" i="6" s="1"/>
  <c r="L36" i="6"/>
  <c r="N36" i="6" s="1"/>
  <c r="L35" i="6"/>
  <c r="N35" i="6" s="1"/>
  <c r="L34" i="6"/>
  <c r="N34" i="6" s="1"/>
  <c r="L33" i="6"/>
  <c r="N33" i="6" s="1"/>
  <c r="A16" i="13" l="1"/>
  <c r="J3" i="13"/>
  <c r="J7" i="12" s="1"/>
  <c r="J2" i="13"/>
  <c r="J6" i="12" s="1"/>
  <c r="J1" i="13"/>
  <c r="J5" i="12" s="1"/>
  <c r="L16" i="13" l="1"/>
  <c r="J20" i="12" s="1"/>
  <c r="J16" i="13"/>
  <c r="H16" i="13"/>
  <c r="C20" i="12" s="1"/>
  <c r="F16" i="13"/>
  <c r="G20" i="12" s="1"/>
  <c r="D16" i="13"/>
  <c r="D20" i="12" s="1"/>
  <c r="B16" i="13"/>
  <c r="K16" i="13"/>
  <c r="I20" i="12" s="1"/>
  <c r="G16" i="13"/>
  <c r="I16" i="13"/>
  <c r="H20" i="12" s="1"/>
  <c r="E16" i="13"/>
  <c r="E20" i="12" s="1"/>
  <c r="F20" i="12" s="1"/>
  <c r="C16" i="13"/>
  <c r="A7" i="13"/>
  <c r="G7" i="13" s="1"/>
  <c r="A9" i="13"/>
  <c r="A11" i="13"/>
  <c r="A13" i="13"/>
  <c r="A15" i="13"/>
  <c r="A17" i="13"/>
  <c r="A6" i="13"/>
  <c r="D6" i="13" s="1"/>
  <c r="A8" i="13"/>
  <c r="A12" i="13"/>
  <c r="A14" i="13"/>
  <c r="A10" i="13"/>
  <c r="I12" i="10"/>
  <c r="I11" i="10"/>
  <c r="I10" i="10"/>
  <c r="I9" i="10"/>
  <c r="I8" i="10"/>
  <c r="I7" i="10"/>
  <c r="H16" i="10"/>
  <c r="L45" i="6"/>
  <c r="N45" i="6" s="1"/>
  <c r="L46" i="6"/>
  <c r="N46" i="6" s="1"/>
  <c r="L44" i="6"/>
  <c r="N44" i="6" s="1"/>
  <c r="L43" i="6"/>
  <c r="N43" i="6" s="1"/>
  <c r="L32" i="6"/>
  <c r="N32" i="6" s="1"/>
  <c r="L31" i="6"/>
  <c r="N31" i="6" s="1"/>
  <c r="L14" i="6"/>
  <c r="N14" i="6" s="1"/>
  <c r="L13" i="6"/>
  <c r="N13" i="6" s="1"/>
  <c r="L12" i="6"/>
  <c r="N12" i="6" s="1"/>
  <c r="I16" i="10" l="1"/>
  <c r="I17" i="10" s="1"/>
  <c r="N47" i="6"/>
  <c r="K6" i="13"/>
  <c r="I10" i="12" s="1"/>
  <c r="I6" i="13"/>
  <c r="G6" i="13"/>
  <c r="E6" i="13"/>
  <c r="E10" i="12" s="1"/>
  <c r="F10" i="12" s="1"/>
  <c r="C6" i="13"/>
  <c r="D4" i="12" s="1"/>
  <c r="L6" i="13"/>
  <c r="J6" i="13"/>
  <c r="H6" i="13"/>
  <c r="C10" i="12" s="1"/>
  <c r="F6" i="13"/>
  <c r="G10" i="12" s="1"/>
  <c r="B6" i="13"/>
  <c r="D17" i="13"/>
  <c r="D21" i="12" s="1"/>
  <c r="B17" i="13"/>
  <c r="I17" i="13"/>
  <c r="H21" i="12" s="1"/>
  <c r="J17" i="13"/>
  <c r="H17" i="13"/>
  <c r="C21" i="12" s="1"/>
  <c r="F17" i="13"/>
  <c r="G21" i="12" s="1"/>
  <c r="L17" i="13"/>
  <c r="J21" i="12" s="1"/>
  <c r="C17" i="13"/>
  <c r="K17" i="13"/>
  <c r="I21" i="12" s="1"/>
  <c r="G17" i="13"/>
  <c r="E17" i="13"/>
  <c r="E21" i="12" s="1"/>
  <c r="F21" i="12" s="1"/>
  <c r="J15" i="13"/>
  <c r="H15" i="13"/>
  <c r="C19" i="12" s="1"/>
  <c r="F15" i="13"/>
  <c r="G19" i="12" s="1"/>
  <c r="D15" i="13"/>
  <c r="D19" i="12" s="1"/>
  <c r="C15" i="13"/>
  <c r="L15" i="13"/>
  <c r="J19" i="12" s="1"/>
  <c r="B15" i="13"/>
  <c r="K15" i="13"/>
  <c r="I19" i="12" s="1"/>
  <c r="I15" i="13"/>
  <c r="H19" i="12" s="1"/>
  <c r="G15" i="13"/>
  <c r="E15" i="13"/>
  <c r="E19" i="12" s="1"/>
  <c r="F19" i="12" s="1"/>
  <c r="L13" i="13"/>
  <c r="J17" i="12" s="1"/>
  <c r="K13" i="13"/>
  <c r="I17" i="12" s="1"/>
  <c r="C13" i="13"/>
  <c r="I13" i="13"/>
  <c r="H17" i="12" s="1"/>
  <c r="G13" i="13"/>
  <c r="E13" i="13"/>
  <c r="E17" i="12" s="1"/>
  <c r="F17" i="12" s="1"/>
  <c r="J13" i="13"/>
  <c r="F13" i="13"/>
  <c r="G17" i="12" s="1"/>
  <c r="D13" i="13"/>
  <c r="D17" i="12" s="1"/>
  <c r="B13" i="13"/>
  <c r="H13" i="13"/>
  <c r="C17" i="12" s="1"/>
  <c r="K10" i="13"/>
  <c r="I14" i="12" s="1"/>
  <c r="I10" i="13"/>
  <c r="H14" i="12" s="1"/>
  <c r="G10" i="13"/>
  <c r="E10" i="13"/>
  <c r="E14" i="12" s="1"/>
  <c r="F14" i="12" s="1"/>
  <c r="B10" i="13"/>
  <c r="J10" i="13"/>
  <c r="H10" i="13"/>
  <c r="C14" i="12" s="1"/>
  <c r="F10" i="13"/>
  <c r="G14" i="12" s="1"/>
  <c r="D10" i="13"/>
  <c r="D14" i="12" s="1"/>
  <c r="C10" i="13"/>
  <c r="L10" i="13"/>
  <c r="J14" i="12" s="1"/>
  <c r="K12" i="13"/>
  <c r="I16" i="12" s="1"/>
  <c r="I12" i="13"/>
  <c r="H16" i="12" s="1"/>
  <c r="G12" i="13"/>
  <c r="E12" i="13"/>
  <c r="E16" i="12" s="1"/>
  <c r="F16" i="12" s="1"/>
  <c r="C12" i="13"/>
  <c r="L12" i="13"/>
  <c r="J16" i="12" s="1"/>
  <c r="H12" i="13"/>
  <c r="C16" i="12" s="1"/>
  <c r="D12" i="13"/>
  <c r="D16" i="12" s="1"/>
  <c r="J12" i="13"/>
  <c r="F12" i="13"/>
  <c r="G16" i="12" s="1"/>
  <c r="B12" i="13"/>
  <c r="B7" i="13"/>
  <c r="C7" i="13"/>
  <c r="J7" i="13"/>
  <c r="H7" i="13"/>
  <c r="C11" i="12" s="1"/>
  <c r="F7" i="13"/>
  <c r="G11" i="12" s="1"/>
  <c r="D7" i="13"/>
  <c r="D11" i="12" s="1"/>
  <c r="L7" i="13"/>
  <c r="J11" i="12" s="1"/>
  <c r="K7" i="13"/>
  <c r="I11" i="12" s="1"/>
  <c r="I7" i="13"/>
  <c r="H11" i="12" s="1"/>
  <c r="E7" i="13"/>
  <c r="E11" i="12" s="1"/>
  <c r="F11" i="12" s="1"/>
  <c r="K11" i="13"/>
  <c r="I15" i="12" s="1"/>
  <c r="I11" i="13"/>
  <c r="H15" i="12" s="1"/>
  <c r="G11" i="13"/>
  <c r="E11" i="13"/>
  <c r="E15" i="12" s="1"/>
  <c r="F15" i="12" s="1"/>
  <c r="C11" i="13"/>
  <c r="B11" i="13"/>
  <c r="J11" i="13"/>
  <c r="H11" i="13"/>
  <c r="C15" i="12" s="1"/>
  <c r="F11" i="13"/>
  <c r="G15" i="12" s="1"/>
  <c r="D11" i="13"/>
  <c r="D15" i="12" s="1"/>
  <c r="L11" i="13"/>
  <c r="J15" i="12" s="1"/>
  <c r="J14" i="13"/>
  <c r="H14" i="13"/>
  <c r="C18" i="12" s="1"/>
  <c r="F14" i="13"/>
  <c r="G18" i="12" s="1"/>
  <c r="D14" i="13"/>
  <c r="D18" i="12" s="1"/>
  <c r="C14" i="13"/>
  <c r="L14" i="13"/>
  <c r="J18" i="12" s="1"/>
  <c r="K14" i="13"/>
  <c r="I18" i="12" s="1"/>
  <c r="I14" i="13"/>
  <c r="H18" i="12" s="1"/>
  <c r="G14" i="13"/>
  <c r="E14" i="13"/>
  <c r="E18" i="12" s="1"/>
  <c r="F18" i="12" s="1"/>
  <c r="B14" i="13"/>
  <c r="H9" i="13"/>
  <c r="C13" i="12" s="1"/>
  <c r="F9" i="13"/>
  <c r="G13" i="12" s="1"/>
  <c r="K9" i="13"/>
  <c r="I13" i="12" s="1"/>
  <c r="E9" i="13"/>
  <c r="E13" i="12" s="1"/>
  <c r="F13" i="12" s="1"/>
  <c r="B9" i="13"/>
  <c r="J9" i="13"/>
  <c r="D9" i="13"/>
  <c r="D13" i="12" s="1"/>
  <c r="I9" i="13"/>
  <c r="H13" i="12" s="1"/>
  <c r="G9" i="13"/>
  <c r="L9" i="13"/>
  <c r="J13" i="12" s="1"/>
  <c r="C9" i="13"/>
  <c r="J8" i="13"/>
  <c r="H8" i="13"/>
  <c r="C12" i="12" s="1"/>
  <c r="F8" i="13"/>
  <c r="G12" i="12" s="1"/>
  <c r="D8" i="13"/>
  <c r="D12" i="12" s="1"/>
  <c r="B8" i="13"/>
  <c r="L8" i="13"/>
  <c r="J12" i="12" s="1"/>
  <c r="K8" i="13"/>
  <c r="I12" i="12" s="1"/>
  <c r="I8" i="13"/>
  <c r="H12" i="12" s="1"/>
  <c r="E8" i="13"/>
  <c r="E12" i="12" s="1"/>
  <c r="F12" i="12" s="1"/>
  <c r="C8" i="13"/>
  <c r="G8" i="13"/>
  <c r="L47" i="6"/>
  <c r="L48" i="6" s="1"/>
  <c r="D10" i="12"/>
  <c r="L18" i="13" l="1"/>
  <c r="I18" i="13"/>
  <c r="J18" i="13"/>
  <c r="J19" i="13" s="1"/>
  <c r="H10" i="12"/>
  <c r="J10" i="12"/>
  <c r="J22" i="12" s="1"/>
  <c r="K8" i="12" l="1"/>
  <c r="E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2429BF26-42F7-4899-91DD-59F7C91169D3}">
      <text>
        <r>
          <rPr>
            <b/>
            <sz val="9"/>
            <color indexed="81"/>
            <rFont val="MS P ゴシック"/>
            <family val="3"/>
            <charset val="128"/>
          </rPr>
          <t xml:space="preserve">入力用（６の２）シートのＡ列を入力
</t>
        </r>
      </text>
    </comment>
    <comment ref="I8" authorId="0" shapeId="0" xr:uid="{0C028764-8EA1-4CA7-B01D-C9EF64348708}">
      <text>
        <r>
          <rPr>
            <b/>
            <sz val="9"/>
            <color indexed="81"/>
            <rFont val="MS P ゴシック"/>
            <family val="3"/>
            <charset val="128"/>
          </rPr>
          <t>税抜、税込で変更できます。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 authorId="0" shapeId="0" xr:uid="{9233D5FA-E37F-410B-8698-389A3A590569}">
      <text>
        <r>
          <rPr>
            <b/>
            <sz val="9"/>
            <color indexed="81"/>
            <rFont val="MS P ゴシック"/>
            <family val="3"/>
            <charset val="128"/>
          </rPr>
          <t>販売の相手先ごとに番号をつける</t>
        </r>
      </text>
    </comment>
    <comment ref="B7" authorId="0" shapeId="0" xr:uid="{96886B60-6396-4547-82AD-E414B25256B1}">
      <text>
        <r>
          <rPr>
            <b/>
            <sz val="9"/>
            <color indexed="81"/>
            <rFont val="MS P ゴシック"/>
            <family val="3"/>
            <charset val="128"/>
          </rPr>
          <t>販売の相手先ごと、販売年月日ごとに番号をつける。</t>
        </r>
        <r>
          <rPr>
            <sz val="9"/>
            <color indexed="81"/>
            <rFont val="MS P ゴシック"/>
            <family val="3"/>
            <charset val="128"/>
          </rPr>
          <t xml:space="preserve">
</t>
        </r>
      </text>
    </comment>
  </commentList>
</comments>
</file>

<file path=xl/sharedStrings.xml><?xml version="1.0" encoding="utf-8"?>
<sst xmlns="http://schemas.openxmlformats.org/spreadsheetml/2006/main" count="168" uniqueCount="103">
  <si>
    <t>販売の相手先</t>
    <rPh sb="0" eb="2">
      <t>ハンバイ</t>
    </rPh>
    <rPh sb="3" eb="6">
      <t>アイテサキ</t>
    </rPh>
    <phoneticPr fontId="1"/>
  </si>
  <si>
    <t>年産</t>
    <rPh sb="0" eb="2">
      <t>ネンサン</t>
    </rPh>
    <phoneticPr fontId="1"/>
  </si>
  <si>
    <t>契約年月日</t>
    <rPh sb="0" eb="2">
      <t>ケイヤク</t>
    </rPh>
    <rPh sb="2" eb="5">
      <t>ネンガッピ</t>
    </rPh>
    <phoneticPr fontId="1"/>
  </si>
  <si>
    <t>銘柄名等</t>
    <rPh sb="0" eb="2">
      <t>メイガラ</t>
    </rPh>
    <rPh sb="2" eb="3">
      <t>メイ</t>
    </rPh>
    <rPh sb="3" eb="4">
      <t>トウ</t>
    </rPh>
    <phoneticPr fontId="1"/>
  </si>
  <si>
    <t>販売(予定）年月日</t>
    <rPh sb="0" eb="2">
      <t>ハンバイ</t>
    </rPh>
    <rPh sb="3" eb="5">
      <t>ヨテイ</t>
    </rPh>
    <rPh sb="6" eb="9">
      <t>ネンガッピ</t>
    </rPh>
    <phoneticPr fontId="1"/>
  </si>
  <si>
    <t>個数</t>
    <rPh sb="0" eb="2">
      <t>コスウ</t>
    </rPh>
    <phoneticPr fontId="1"/>
  </si>
  <si>
    <t>販売対象数量（kg）</t>
  </si>
  <si>
    <t>量目（kg）</t>
    <rPh sb="0" eb="2">
      <t>リョウモク</t>
    </rPh>
    <phoneticPr fontId="1"/>
  </si>
  <si>
    <t>※4月1日以降に販売予定で
あるもののみ記入する。</t>
    <rPh sb="2" eb="3">
      <t>ガツ</t>
    </rPh>
    <rPh sb="4" eb="5">
      <t>ヒ</t>
    </rPh>
    <rPh sb="5" eb="7">
      <t>イコウ</t>
    </rPh>
    <rPh sb="8" eb="10">
      <t>ハンバイ</t>
    </rPh>
    <rPh sb="10" eb="12">
      <t>ヨテイ</t>
    </rPh>
    <rPh sb="20" eb="22">
      <t>キニュウ</t>
    </rPh>
    <phoneticPr fontId="1"/>
  </si>
  <si>
    <t>産地・銘柄等</t>
    <rPh sb="0" eb="2">
      <t>サンチ</t>
    </rPh>
    <rPh sb="3" eb="5">
      <t>メイガラ</t>
    </rPh>
    <rPh sb="5" eb="6">
      <t>トウ</t>
    </rPh>
    <phoneticPr fontId="1"/>
  </si>
  <si>
    <t>産地・銘柄等サンプル</t>
    <rPh sb="0" eb="2">
      <t>サンチ</t>
    </rPh>
    <rPh sb="3" eb="5">
      <t>メイガラ</t>
    </rPh>
    <rPh sb="5" eb="6">
      <t>トウ</t>
    </rPh>
    <phoneticPr fontId="1"/>
  </si>
  <si>
    <t>直接販売した米穀の数量報告書（精米）</t>
    <rPh sb="0" eb="2">
      <t>チョクセツ</t>
    </rPh>
    <rPh sb="2" eb="4">
      <t>ハンバイ</t>
    </rPh>
    <rPh sb="6" eb="8">
      <t>ベイコク</t>
    </rPh>
    <rPh sb="9" eb="11">
      <t>スウリョウ</t>
    </rPh>
    <rPh sb="11" eb="14">
      <t>ホウコクショ</t>
    </rPh>
    <rPh sb="15" eb="17">
      <t>セイマイ</t>
    </rPh>
    <phoneticPr fontId="1"/>
  </si>
  <si>
    <t>合　　計</t>
    <phoneticPr fontId="1"/>
  </si>
  <si>
    <t>（注意事項）</t>
  </si>
  <si>
    <t>　　　　　　　　　　　　　玄米換算数量（合計×110/100）</t>
    <phoneticPr fontId="1"/>
  </si>
  <si>
    <t>別紙参考様式第6号の2</t>
    <rPh sb="0" eb="2">
      <t>ベッシ</t>
    </rPh>
    <rPh sb="2" eb="4">
      <t>サンコウ</t>
    </rPh>
    <rPh sb="4" eb="6">
      <t>ヨウシキ</t>
    </rPh>
    <rPh sb="6" eb="7">
      <t>ダイ</t>
    </rPh>
    <rPh sb="8" eb="9">
      <t>ゴウ</t>
    </rPh>
    <phoneticPr fontId="1"/>
  </si>
  <si>
    <t xml:space="preserve">（３）販売の相手先ごとの販売契約書、販売伝票等（当年産の銘柄ごとの販売（予定）年月日、販売対象数量が確認できる書類）の写しを添付してください。（インターネットやＦＡＸ等による注文販売の場合は、販売の相手先ごとの注文書の写し、注文者への送り状（代金請求書）、受領書等注文を受けて販売の対象としたことの事実が確認できる書類の写しで可。）        </t>
    <phoneticPr fontId="1"/>
  </si>
  <si>
    <r>
      <t>直接販売した米穀の数量報告書（</t>
    </r>
    <r>
      <rPr>
        <sz val="12"/>
        <color indexed="10"/>
        <rFont val="ＭＳ Ｐ明朝"/>
        <family val="1"/>
        <charset val="128"/>
      </rPr>
      <t>精米</t>
    </r>
    <r>
      <rPr>
        <sz val="12"/>
        <color indexed="8"/>
        <rFont val="ＭＳ Ｐ明朝"/>
        <family val="1"/>
        <charset val="128"/>
      </rPr>
      <t>）</t>
    </r>
    <rPh sb="0" eb="2">
      <t>チョクセツ</t>
    </rPh>
    <rPh sb="2" eb="4">
      <t>ハンバイ</t>
    </rPh>
    <rPh sb="6" eb="8">
      <t>ベイコク</t>
    </rPh>
    <rPh sb="9" eb="11">
      <t>スウリョウ</t>
    </rPh>
    <rPh sb="11" eb="14">
      <t>ホウコクショ</t>
    </rPh>
    <rPh sb="15" eb="17">
      <t>セイマイ</t>
    </rPh>
    <phoneticPr fontId="1"/>
  </si>
  <si>
    <t>農林　一郎</t>
  </si>
  <si>
    <t>販売の相手先の業種サンプル</t>
    <rPh sb="0" eb="2">
      <t>ハンバイ</t>
    </rPh>
    <rPh sb="3" eb="6">
      <t>アイテサキ</t>
    </rPh>
    <rPh sb="7" eb="9">
      <t>ギョウシュ</t>
    </rPh>
    <phoneticPr fontId="1"/>
  </si>
  <si>
    <r>
      <t xml:space="preserve">販売の相手先の業種
</t>
    </r>
    <r>
      <rPr>
        <sz val="8"/>
        <color indexed="8"/>
        <rFont val="ＭＳ Ｐ明朝"/>
        <family val="1"/>
        <charset val="128"/>
      </rPr>
      <t>下記から選択してください</t>
    </r>
    <r>
      <rPr>
        <sz val="10"/>
        <color indexed="8"/>
        <rFont val="ＭＳ Ｐ明朝"/>
        <family val="1"/>
        <charset val="128"/>
      </rPr>
      <t xml:space="preserve">
①卸・小売
②中食・外食
③消費者
④その他</t>
    </r>
    <rPh sb="0" eb="2">
      <t>ハンバイ</t>
    </rPh>
    <rPh sb="3" eb="6">
      <t>アイテサキ</t>
    </rPh>
    <rPh sb="7" eb="9">
      <t>ギョウシュ</t>
    </rPh>
    <rPh sb="10" eb="12">
      <t>カキ</t>
    </rPh>
    <rPh sb="14" eb="16">
      <t>センタク</t>
    </rPh>
    <rPh sb="24" eb="25">
      <t>オロシ</t>
    </rPh>
    <rPh sb="26" eb="28">
      <t>コウ</t>
    </rPh>
    <rPh sb="30" eb="32">
      <t>ナカショク</t>
    </rPh>
    <rPh sb="33" eb="35">
      <t>ガイショク</t>
    </rPh>
    <rPh sb="37" eb="40">
      <t>ショウヒシャ</t>
    </rPh>
    <rPh sb="44" eb="45">
      <t>タ</t>
    </rPh>
    <phoneticPr fontId="1"/>
  </si>
  <si>
    <t>①</t>
    <phoneticPr fontId="1"/>
  </si>
  <si>
    <t>②</t>
    <phoneticPr fontId="1"/>
  </si>
  <si>
    <t>③</t>
  </si>
  <si>
    <t>③</t>
    <phoneticPr fontId="1"/>
  </si>
  <si>
    <t>農林　二郎</t>
    <rPh sb="3" eb="5">
      <t>ジロウ</t>
    </rPh>
    <phoneticPr fontId="4"/>
  </si>
  <si>
    <t>農林　三郎</t>
    <rPh sb="3" eb="5">
      <t>サブロウ</t>
    </rPh>
    <phoneticPr fontId="4"/>
  </si>
  <si>
    <t>北陸　太郎</t>
    <rPh sb="0" eb="2">
      <t>ホクリク</t>
    </rPh>
    <rPh sb="3" eb="5">
      <t>タロウ</t>
    </rPh>
    <phoneticPr fontId="4"/>
  </si>
  <si>
    <t>北陸　花子</t>
    <rPh sb="0" eb="2">
      <t>ホクリク</t>
    </rPh>
    <rPh sb="3" eb="5">
      <t>ハナコ</t>
    </rPh>
    <phoneticPr fontId="4"/>
  </si>
  <si>
    <r>
      <t>氏名：　　　　　</t>
    </r>
    <r>
      <rPr>
        <b/>
        <sz val="11"/>
        <color theme="1"/>
        <rFont val="ＭＳ Ｐ明朝"/>
        <family val="1"/>
        <charset val="128"/>
      </rPr>
      <t>〇〇　　〇〇</t>
    </r>
    <rPh sb="0" eb="2">
      <t>シメイ</t>
    </rPh>
    <phoneticPr fontId="1"/>
  </si>
  <si>
    <t>※4月1日以降に販売予定であるもののみ記入する。</t>
    <rPh sb="2" eb="3">
      <t>ガツ</t>
    </rPh>
    <rPh sb="4" eb="5">
      <t>ヒ</t>
    </rPh>
    <rPh sb="5" eb="7">
      <t>イコウ</t>
    </rPh>
    <rPh sb="8" eb="10">
      <t>ハンバイ</t>
    </rPh>
    <rPh sb="10" eb="12">
      <t>ヨテイ</t>
    </rPh>
    <rPh sb="19" eb="21">
      <t>キニュウ</t>
    </rPh>
    <phoneticPr fontId="1"/>
  </si>
  <si>
    <t>（２）販売の相手先の業種（①～④の区分）ごとに精米で販売した数量を小計し、100分の110を乗じることにより換算した玄米数量を記入してください。１kg未満の端数があるときには、換算量小計ごとの切り捨てにより整理してください。玄米換算数量の合計は、小計ごとの玄米換算数量をすべて合計して記入してください。</t>
    <phoneticPr fontId="4"/>
  </si>
  <si>
    <t>（２）販売の相手先の業種（①～④の区分）ごとに精米で販売した数量を小計し、100分の110を乗じることにより換算した玄米数量を記入してください。１kg未満の端数があ販売の相手先の業種（①～④の区分）ごとに精米で販売した数量を小計し、100分の110を乗じることにより換算した玄米数量を記入してください。１kg未満の端数があるときには、換算量小計ごとの切り捨てにより整理してください。玄米換算数量の合計は、小計ごとの玄米換算数量をすべて合計して記入してください。</t>
    <phoneticPr fontId="1"/>
  </si>
  <si>
    <t>（１）交付前年度末（収穫年の翌年の３月31日）までに販売したもの又は販売契約を締結して販売の対象としたものの精米数量を、販売の相手先ごと、銘柄（例えば、令和○年産特別栽培米○○県産コシヒカリ精米○㎏詰め等）ごとに分けて、すべて記入してください。（同一の販売相手先に係る販売契約が複数ある場合等において、同一販売先に係る記述が複数行にまたがっても構いません。）</t>
    <rPh sb="76" eb="78">
      <t>レイワ</t>
    </rPh>
    <phoneticPr fontId="1"/>
  </si>
  <si>
    <t>納 品 書</t>
    <rPh sb="0" eb="1">
      <t>オサメ</t>
    </rPh>
    <rPh sb="2" eb="3">
      <t>ヒン</t>
    </rPh>
    <rPh sb="4" eb="5">
      <t>ショ</t>
    </rPh>
    <phoneticPr fontId="13"/>
  </si>
  <si>
    <t>令和　　　年　　　月　　　　日</t>
    <rPh sb="0" eb="2">
      <t>レイワ</t>
    </rPh>
    <rPh sb="5" eb="6">
      <t>ネン</t>
    </rPh>
    <rPh sb="9" eb="10">
      <t>ガツ</t>
    </rPh>
    <rPh sb="14" eb="15">
      <t>ニチ</t>
    </rPh>
    <phoneticPr fontId="13"/>
  </si>
  <si>
    <t>様</t>
    <rPh sb="0" eb="1">
      <t>サマ</t>
    </rPh>
    <phoneticPr fontId="13"/>
  </si>
  <si>
    <t>住　所</t>
    <rPh sb="0" eb="1">
      <t>ジュウ</t>
    </rPh>
    <rPh sb="2" eb="3">
      <t>ショ</t>
    </rPh>
    <phoneticPr fontId="1"/>
  </si>
  <si>
    <t>氏　名</t>
    <rPh sb="0" eb="1">
      <t>シ</t>
    </rPh>
    <rPh sb="2" eb="3">
      <t>ナ</t>
    </rPh>
    <phoneticPr fontId="1"/>
  </si>
  <si>
    <t>下記のとおり納品いたしました。</t>
    <rPh sb="0" eb="2">
      <t>カキ</t>
    </rPh>
    <rPh sb="6" eb="8">
      <t>ノウヒン</t>
    </rPh>
    <phoneticPr fontId="13"/>
  </si>
  <si>
    <t>電　話</t>
    <rPh sb="0" eb="1">
      <t>デン</t>
    </rPh>
    <rPh sb="2" eb="3">
      <t>ハナシ</t>
    </rPh>
    <phoneticPr fontId="1"/>
  </si>
  <si>
    <t>品　名</t>
    <rPh sb="0" eb="1">
      <t>ヒン</t>
    </rPh>
    <rPh sb="2" eb="3">
      <t>ナ</t>
    </rPh>
    <phoneticPr fontId="13"/>
  </si>
  <si>
    <t>数　量</t>
    <rPh sb="0" eb="1">
      <t>カズ</t>
    </rPh>
    <rPh sb="2" eb="3">
      <t>リョウ</t>
    </rPh>
    <phoneticPr fontId="13"/>
  </si>
  <si>
    <t>単　価</t>
    <rPh sb="0" eb="1">
      <t>タン</t>
    </rPh>
    <rPh sb="2" eb="3">
      <t>アタイ</t>
    </rPh>
    <phoneticPr fontId="13"/>
  </si>
  <si>
    <t>　　　金　額（税抜・税込）</t>
    <rPh sb="3" eb="4">
      <t>キン</t>
    </rPh>
    <rPh sb="5" eb="6">
      <t>ガク</t>
    </rPh>
    <rPh sb="7" eb="9">
      <t>ゼイヌ</t>
    </rPh>
    <rPh sb="10" eb="12">
      <t>ゼイコ</t>
    </rPh>
    <phoneticPr fontId="13"/>
  </si>
  <si>
    <t>摘　要</t>
    <rPh sb="0" eb="1">
      <t>テキ</t>
    </rPh>
    <rPh sb="2" eb="3">
      <t>ヨウ</t>
    </rPh>
    <phoneticPr fontId="13"/>
  </si>
  <si>
    <t>合　計</t>
    <rPh sb="0" eb="1">
      <t>ゴウ</t>
    </rPh>
    <rPh sb="2" eb="3">
      <t>ケイ</t>
    </rPh>
    <phoneticPr fontId="13"/>
  </si>
  <si>
    <t>納品書作成元</t>
    <rPh sb="0" eb="3">
      <t>ノウヒンショ</t>
    </rPh>
    <rPh sb="3" eb="5">
      <t>サクセイ</t>
    </rPh>
    <rPh sb="5" eb="6">
      <t>モト</t>
    </rPh>
    <phoneticPr fontId="1"/>
  </si>
  <si>
    <t>直接販売した米穀の数量報告書（玄米）</t>
    <rPh sb="0" eb="2">
      <t>チョクセツ</t>
    </rPh>
    <rPh sb="2" eb="4">
      <t>ハンバイ</t>
    </rPh>
    <rPh sb="6" eb="8">
      <t>ベイコク</t>
    </rPh>
    <rPh sb="9" eb="11">
      <t>スウリョウ</t>
    </rPh>
    <rPh sb="11" eb="14">
      <t>ホウコクショ</t>
    </rPh>
    <rPh sb="15" eb="17">
      <t>ゲンマイ</t>
    </rPh>
    <phoneticPr fontId="1"/>
  </si>
  <si>
    <t>電話番号</t>
    <rPh sb="0" eb="2">
      <t>デンワ</t>
    </rPh>
    <rPh sb="2" eb="4">
      <t>バンゴウ</t>
    </rPh>
    <phoneticPr fontId="1"/>
  </si>
  <si>
    <t>No.</t>
    <phoneticPr fontId="1"/>
  </si>
  <si>
    <t>単　価
（円/袋）</t>
    <rPh sb="0" eb="1">
      <t>タン</t>
    </rPh>
    <rPh sb="2" eb="3">
      <t>アタイ</t>
    </rPh>
    <rPh sb="5" eb="6">
      <t>エン</t>
    </rPh>
    <rPh sb="7" eb="8">
      <t>フクロ</t>
    </rPh>
    <phoneticPr fontId="1"/>
  </si>
  <si>
    <t>合　　計</t>
    <rPh sb="0" eb="1">
      <t>ゴウ</t>
    </rPh>
    <rPh sb="3" eb="4">
      <t>ケイ</t>
    </rPh>
    <phoneticPr fontId="1"/>
  </si>
  <si>
    <t>端数切捨て後</t>
    <rPh sb="0" eb="2">
      <t>ハスウ</t>
    </rPh>
    <rPh sb="2" eb="4">
      <t>キリス</t>
    </rPh>
    <rPh sb="5" eb="6">
      <t>ゴ</t>
    </rPh>
    <phoneticPr fontId="1"/>
  </si>
  <si>
    <t>〒930-0000　富山県〇〇市〇〇町〇-〇</t>
    <rPh sb="10" eb="13">
      <t>トヤマケン</t>
    </rPh>
    <rPh sb="15" eb="16">
      <t>シ</t>
    </rPh>
    <rPh sb="18" eb="19">
      <t>マチ</t>
    </rPh>
    <phoneticPr fontId="1"/>
  </si>
  <si>
    <t>〇〇　〇〇</t>
    <phoneticPr fontId="1"/>
  </si>
  <si>
    <t>000-000-0000</t>
    <phoneticPr fontId="1"/>
  </si>
  <si>
    <t>農林　太郎</t>
    <rPh sb="0" eb="2">
      <t>ノウリン</t>
    </rPh>
    <rPh sb="3" eb="5">
      <t>タロウ</t>
    </rPh>
    <phoneticPr fontId="1"/>
  </si>
  <si>
    <t>北陸　次郎</t>
    <rPh sb="0" eb="2">
      <t>ホクリク</t>
    </rPh>
    <rPh sb="3" eb="5">
      <t>ジロウ</t>
    </rPh>
    <phoneticPr fontId="1"/>
  </si>
  <si>
    <t>富山　三郎</t>
    <rPh sb="0" eb="2">
      <t>トヤマ</t>
    </rPh>
    <rPh sb="3" eb="5">
      <t>サブロウ</t>
    </rPh>
    <phoneticPr fontId="1"/>
  </si>
  <si>
    <t>金　額
（円）</t>
    <rPh sb="0" eb="1">
      <t>キン</t>
    </rPh>
    <rPh sb="2" eb="3">
      <t>ガク</t>
    </rPh>
    <rPh sb="5" eb="6">
      <t>エン</t>
    </rPh>
    <phoneticPr fontId="1"/>
  </si>
  <si>
    <t>富山県産　コシヒカリ</t>
  </si>
  <si>
    <t>富山県産　ハナエチゼン</t>
  </si>
  <si>
    <t>富山県産　てんこもり</t>
  </si>
  <si>
    <t>富山県産　ひとめぼれ</t>
  </si>
  <si>
    <t>富山県産　てんたかく</t>
  </si>
  <si>
    <t>富山県産　フクヒカリ</t>
  </si>
  <si>
    <t>富山県産　とがおとめ</t>
  </si>
  <si>
    <t>富山県産　日本晴</t>
  </si>
  <si>
    <t>富山県産　赤むすび</t>
  </si>
  <si>
    <t>富山県産　おわら美人</t>
  </si>
  <si>
    <t>富山県産　つくばＳＤ２号</t>
  </si>
  <si>
    <t>富山県産　ミルキークイーン</t>
  </si>
  <si>
    <t>富山県産　あきさかり</t>
  </si>
  <si>
    <t>富山県産　黒むすび</t>
  </si>
  <si>
    <t>富山県産　どんとこい</t>
  </si>
  <si>
    <t>富山県産　ゆうだい２１</t>
  </si>
  <si>
    <t>富山県産　あきたこまち</t>
  </si>
  <si>
    <t>富山県産　春陽</t>
  </si>
  <si>
    <t>富山県産　花キラリ</t>
  </si>
  <si>
    <t>富山県産　夢ごこち</t>
  </si>
  <si>
    <t>富山県産　あきだわら</t>
  </si>
  <si>
    <t>富山県産　つきあかり</t>
  </si>
  <si>
    <t>富山県産　富富富</t>
  </si>
  <si>
    <t>富山県産　縁結び</t>
  </si>
  <si>
    <t>富山県産　つくばＳＤ１号</t>
  </si>
  <si>
    <t>富山県産　みつひかり</t>
  </si>
  <si>
    <t>富山県産　にこまる</t>
  </si>
  <si>
    <t>富山県産　こがねもち</t>
  </si>
  <si>
    <t>富山県産　新大正糯</t>
  </si>
  <si>
    <t>富山県産　とみちから</t>
  </si>
  <si>
    <t>富山県産　らいちょうもち</t>
  </si>
  <si>
    <t>富山県産　カグラモチ</t>
  </si>
  <si>
    <t>富山県産　雄山錦</t>
  </si>
  <si>
    <t>富山県産　五百万石</t>
  </si>
  <si>
    <t>富山県産　富の香</t>
  </si>
  <si>
    <t>富山県産　美山錦</t>
  </si>
  <si>
    <t>富山県産　山田錦</t>
  </si>
  <si>
    <t>氏名：</t>
    <rPh sb="0" eb="2">
      <t>シメイ</t>
    </rPh>
    <phoneticPr fontId="1"/>
  </si>
  <si>
    <t xml:space="preserve"> 納品書の作成方法について</t>
    <rPh sb="1" eb="4">
      <t>ノウヒンショ</t>
    </rPh>
    <rPh sb="5" eb="7">
      <t>サクセイ</t>
    </rPh>
    <rPh sb="7" eb="9">
      <t>ホウホウ</t>
    </rPh>
    <phoneticPr fontId="13"/>
  </si>
  <si>
    <t>　1　入力用（６の２）シートの黄色セル部分を入力する。</t>
    <rPh sb="3" eb="6">
      <t>ニュウリョクヨウ</t>
    </rPh>
    <rPh sb="15" eb="17">
      <t>キイロ</t>
    </rPh>
    <rPh sb="19" eb="21">
      <t>ブブン</t>
    </rPh>
    <rPh sb="22" eb="24">
      <t>ニュウリョク</t>
    </rPh>
    <phoneticPr fontId="13"/>
  </si>
  <si>
    <t>　2　納品書シートの①のセルに入力用（６の ２）シートのA列の数字を入力する。（入力すると該当している数字の販売先のデータが表示される。）</t>
    <rPh sb="3" eb="6">
      <t>ノウヒンショ</t>
    </rPh>
    <rPh sb="15" eb="18">
      <t>ニュウリョクヨウ</t>
    </rPh>
    <rPh sb="29" eb="30">
      <t>レツ</t>
    </rPh>
    <rPh sb="31" eb="33">
      <t>スウジ</t>
    </rPh>
    <rPh sb="34" eb="36">
      <t>ニュウリョク</t>
    </rPh>
    <rPh sb="40" eb="42">
      <t>ニュウリョク</t>
    </rPh>
    <rPh sb="45" eb="47">
      <t>ガイトウ</t>
    </rPh>
    <rPh sb="51" eb="53">
      <t>スウジ</t>
    </rPh>
    <rPh sb="54" eb="57">
      <t>ハンバイサキ</t>
    </rPh>
    <rPh sb="62" eb="64">
      <t>ヒョウジ</t>
    </rPh>
    <phoneticPr fontId="13"/>
  </si>
  <si>
    <t>　3　「入力用（６の ２）」シート及び「納品書」シートを印刷するとそれぞれ「別紙参考様式第６号の２」、「納品書」となります。</t>
    <rPh sb="4" eb="7">
      <t>ニュウリョクヨウ</t>
    </rPh>
    <rPh sb="17" eb="18">
      <t>オヨ</t>
    </rPh>
    <rPh sb="20" eb="23">
      <t>ノウヒンショ</t>
    </rPh>
    <rPh sb="28" eb="30">
      <t>インサツ</t>
    </rPh>
    <rPh sb="38" eb="44">
      <t>ベッシサンコウヨウシキ</t>
    </rPh>
    <rPh sb="44" eb="45">
      <t>ダイ</t>
    </rPh>
    <rPh sb="46" eb="47">
      <t>ゴウ</t>
    </rPh>
    <rPh sb="52" eb="55">
      <t>ノウヒンショ</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</si>
</sst>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411]ggge&quot;年&quot;m&quot;月&quot;d&quot;日&quot;;@"/>
    <numFmt numFmtId="177" formatCode="\(#,##0\)"/>
    <numFmt numFmtId="178" formatCode="#,##0.0;[Red]\-#,##0.0"/>
    <numFmt numFmtId="179" formatCode="0.0"/>
    <numFmt numFmtId="180" formatCode="#,##0.0_ ;[Red]\-#,##0.0\ "/>
    <numFmt numFmtId="181" formatCode="e&quot;年産&quot;"/>
    <numFmt numFmtId="182" formatCode="0_);[Red]\(0\)"/>
    <numFmt numFmtId="183" formatCode="m&quot;月&quot;d&quot;日&quot;;@"/>
    <numFmt numFmtId="184" formatCode="#,##0_);[Red]\(#,##0\)"/>
    <numFmt numFmtId="185" formatCode="&quot;¥&quot;#,##0_);[Red]\(&quot;¥&quot;#,##0\)"/>
    <numFmt numFmtId="186" formatCode="#&quot;㎏&quot;"/>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Ｐ明朝"/>
      <family val="1"/>
      <charset val="128"/>
    </font>
    <font>
      <sz val="6"/>
      <name val="ＭＳ Ｐゴシック"/>
      <family val="3"/>
      <charset val="128"/>
    </font>
    <font>
      <sz val="12"/>
      <color indexed="10"/>
      <name val="ＭＳ Ｐ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11"/>
      <name val="ＭＳ Ｐゴシック"/>
      <family val="3"/>
      <charset val="128"/>
      <scheme val="minor"/>
    </font>
    <font>
      <b/>
      <sz val="10"/>
      <color theme="1"/>
      <name val="ＭＳ Ｐ明朝"/>
      <family val="1"/>
      <charset val="128"/>
    </font>
    <font>
      <sz val="12"/>
      <color theme="1"/>
      <name val="ＭＳ Ｐ明朝"/>
      <family val="1"/>
      <charset val="128"/>
    </font>
    <font>
      <sz val="6"/>
      <name val="ＭＳ Ｐゴシック"/>
      <family val="3"/>
      <charset val="128"/>
      <scheme val="minor"/>
    </font>
    <font>
      <sz val="8"/>
      <color indexed="8"/>
      <name val="ＭＳ Ｐ明朝"/>
      <family val="1"/>
      <charset val="128"/>
    </font>
    <font>
      <sz val="10"/>
      <color indexed="8"/>
      <name val="ＭＳ Ｐ明朝"/>
      <family val="1"/>
      <charset val="128"/>
    </font>
    <font>
      <sz val="11"/>
      <color theme="1"/>
      <name val="ＭＳ ゴシック"/>
      <family val="3"/>
      <charset val="128"/>
    </font>
    <font>
      <b/>
      <sz val="11"/>
      <color theme="1"/>
      <name val="ＭＳ ゴシック"/>
      <family val="3"/>
      <charset val="128"/>
    </font>
    <font>
      <b/>
      <sz val="11"/>
      <color theme="1"/>
      <name val="ＭＳ Ｐ明朝"/>
      <family val="1"/>
      <charset val="128"/>
    </font>
    <font>
      <sz val="11"/>
      <color rgb="FFFF0000"/>
      <name val="ＭＳ Ｐ明朝"/>
      <family val="1"/>
      <charset val="128"/>
    </font>
    <font>
      <sz val="11"/>
      <name val="ＭＳ Ｐ明朝"/>
      <family val="1"/>
      <charset val="128"/>
    </font>
    <font>
      <sz val="14"/>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b/>
      <sz val="9"/>
      <color indexed="81"/>
      <name val="MS P ゴシック"/>
      <family val="3"/>
      <charset val="128"/>
    </font>
    <font>
      <sz val="9"/>
      <color indexed="81"/>
      <name val="MS P ゴシック"/>
      <family val="3"/>
      <charset val="128"/>
    </font>
    <font>
      <sz val="12"/>
      <color theme="1"/>
      <name val="ＭＳ Ｐ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9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63">
    <xf numFmtId="0" fontId="0" fillId="0" borderId="0" xfId="0">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vertical="center" shrinkToFit="1"/>
    </xf>
    <xf numFmtId="0" fontId="9" fillId="0"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38" fontId="8" fillId="0" borderId="1" xfId="1" applyFont="1" applyFill="1" applyBorder="1" applyAlignment="1">
      <alignment horizontal="center" vertical="center" shrinkToFit="1"/>
    </xf>
    <xf numFmtId="177" fontId="8" fillId="0" borderId="0" xfId="0" applyNumberFormat="1" applyFont="1" applyFill="1" applyBorder="1" applyAlignment="1">
      <alignment vertical="center" shrinkToFit="1"/>
    </xf>
    <xf numFmtId="38" fontId="8" fillId="0" borderId="2" xfId="1" applyFont="1" applyFill="1" applyBorder="1" applyAlignment="1">
      <alignment horizontal="center" vertical="center" shrinkToFit="1"/>
    </xf>
    <xf numFmtId="178" fontId="8" fillId="0" borderId="0" xfId="0" applyNumberFormat="1" applyFont="1">
      <alignment vertical="center"/>
    </xf>
    <xf numFmtId="0" fontId="8" fillId="0" borderId="0" xfId="0" applyFont="1" applyAlignment="1">
      <alignment horizontal="right" vertical="center"/>
    </xf>
    <xf numFmtId="180" fontId="8" fillId="0" borderId="1" xfId="0" applyNumberFormat="1" applyFont="1" applyFill="1" applyBorder="1" applyAlignment="1">
      <alignment horizontal="right" vertical="center" shrinkToFit="1"/>
    </xf>
    <xf numFmtId="180" fontId="8" fillId="0" borderId="2" xfId="0" applyNumberFormat="1" applyFont="1" applyFill="1" applyBorder="1" applyAlignment="1">
      <alignment horizontal="right" vertical="center" shrinkToFit="1"/>
    </xf>
    <xf numFmtId="0" fontId="10" fillId="0" borderId="0" xfId="0" applyFont="1">
      <alignment vertical="center"/>
    </xf>
    <xf numFmtId="0" fontId="7" fillId="0" borderId="1" xfId="0" applyFont="1" applyBorder="1">
      <alignment vertical="center"/>
    </xf>
    <xf numFmtId="0" fontId="0" fillId="0" borderId="1" xfId="0" applyBorder="1">
      <alignment vertical="center"/>
    </xf>
    <xf numFmtId="181" fontId="8" fillId="0" borderId="1" xfId="0" applyNumberFormat="1" applyFont="1" applyBorder="1" applyAlignment="1">
      <alignment horizontal="center" vertical="center" shrinkToFit="1"/>
    </xf>
    <xf numFmtId="0" fontId="8" fillId="0" borderId="0" xfId="0" applyFont="1" applyAlignment="1">
      <alignment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176" fontId="8" fillId="0" borderId="1" xfId="0" applyNumberFormat="1" applyFont="1" applyBorder="1" applyAlignment="1">
      <alignment horizontal="right" vertical="center" shrinkToFit="1"/>
    </xf>
    <xf numFmtId="176" fontId="8" fillId="3" borderId="1" xfId="0" applyNumberFormat="1" applyFont="1" applyFill="1" applyBorder="1" applyAlignment="1">
      <alignment horizontal="right" vertical="center" shrinkToFit="1"/>
    </xf>
    <xf numFmtId="0" fontId="11" fillId="4" borderId="2" xfId="0" applyFont="1" applyFill="1" applyBorder="1" applyAlignment="1">
      <alignment horizontal="center" vertical="center" wrapText="1"/>
    </xf>
    <xf numFmtId="0" fontId="8" fillId="0" borderId="0" xfId="0" applyFont="1" applyAlignment="1">
      <alignment vertical="center" wrapText="1"/>
    </xf>
    <xf numFmtId="38" fontId="16" fillId="0" borderId="1" xfId="1" applyFont="1" applyFill="1" applyBorder="1" applyAlignment="1">
      <alignment horizontal="center" vertical="center" shrinkToFit="1"/>
    </xf>
    <xf numFmtId="38" fontId="16" fillId="0" borderId="4" xfId="1" applyFont="1" applyFill="1" applyBorder="1" applyAlignment="1">
      <alignment horizontal="center" vertical="center" shrinkToFit="1"/>
    </xf>
    <xf numFmtId="38" fontId="16" fillId="2" borderId="2" xfId="1" applyFont="1" applyFill="1" applyBorder="1" applyAlignment="1">
      <alignment horizontal="center" vertical="center" shrinkToFit="1"/>
    </xf>
    <xf numFmtId="179" fontId="16" fillId="0" borderId="1" xfId="0" applyNumberFormat="1" applyFont="1" applyBorder="1" applyAlignment="1">
      <alignment horizontal="center" vertical="center" shrinkToFit="1"/>
    </xf>
    <xf numFmtId="179" fontId="16" fillId="0" borderId="1" xfId="0" applyNumberFormat="1" applyFont="1" applyBorder="1" applyAlignment="1">
      <alignment vertical="center" shrinkToFit="1"/>
    </xf>
    <xf numFmtId="178" fontId="17" fillId="2" borderId="1" xfId="1" applyNumberFormat="1" applyFont="1" applyFill="1" applyBorder="1" applyAlignment="1">
      <alignment horizontal="right" vertical="center" indent="1" shrinkToFit="1"/>
    </xf>
    <xf numFmtId="180" fontId="17" fillId="2" borderId="1" xfId="0" applyNumberFormat="1" applyFont="1" applyFill="1" applyBorder="1" applyAlignment="1">
      <alignment horizontal="right" vertical="center" shrinkToFit="1"/>
    </xf>
    <xf numFmtId="180" fontId="17" fillId="2" borderId="4" xfId="0" applyNumberFormat="1" applyFont="1" applyFill="1" applyBorder="1" applyAlignment="1">
      <alignment horizontal="right" vertical="center" shrinkToFit="1"/>
    </xf>
    <xf numFmtId="180" fontId="17" fillId="2" borderId="2" xfId="0" applyNumberFormat="1" applyFont="1" applyFill="1" applyBorder="1" applyAlignment="1">
      <alignment horizontal="right" vertical="center" shrinkToFi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21" fillId="0" borderId="0" xfId="0" applyFont="1">
      <alignment vertical="center"/>
    </xf>
    <xf numFmtId="0" fontId="22" fillId="0" borderId="0" xfId="0" applyFont="1">
      <alignment vertical="center"/>
    </xf>
    <xf numFmtId="0" fontId="21" fillId="0" borderId="5" xfId="0" applyFont="1" applyBorder="1" applyAlignment="1">
      <alignment horizontal="centerContinuous" vertical="center"/>
    </xf>
    <xf numFmtId="0" fontId="23" fillId="0" borderId="5" xfId="0" applyFont="1" applyBorder="1">
      <alignment vertical="center"/>
    </xf>
    <xf numFmtId="0" fontId="21" fillId="0" borderId="5" xfId="0" applyFont="1" applyBorder="1">
      <alignment vertical="center"/>
    </xf>
    <xf numFmtId="0" fontId="23" fillId="0" borderId="0" xfId="0" applyFont="1" applyAlignment="1"/>
    <xf numFmtId="0" fontId="21" fillId="0" borderId="12" xfId="0" applyFont="1" applyBorder="1">
      <alignment vertical="center"/>
    </xf>
    <xf numFmtId="0" fontId="21" fillId="0" borderId="13" xfId="0" applyFont="1" applyBorder="1">
      <alignment vertical="center"/>
    </xf>
    <xf numFmtId="0" fontId="21" fillId="0" borderId="15" xfId="0" applyFont="1" applyBorder="1">
      <alignment vertical="center"/>
    </xf>
    <xf numFmtId="0" fontId="21" fillId="0" borderId="13" xfId="0" applyFont="1" applyBorder="1" applyAlignment="1">
      <alignment horizontal="centerContinuous" vertical="center"/>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4" fillId="0" borderId="17" xfId="0" applyFont="1" applyBorder="1">
      <alignment vertical="center"/>
    </xf>
    <xf numFmtId="183" fontId="24" fillId="0" borderId="18" xfId="0" applyNumberFormat="1" applyFont="1" applyBorder="1">
      <alignment vertical="center"/>
    </xf>
    <xf numFmtId="0" fontId="21" fillId="0" borderId="5" xfId="0" applyFont="1" applyBorder="1" applyAlignment="1">
      <alignment horizontal="center" vertical="center"/>
    </xf>
    <xf numFmtId="38" fontId="21" fillId="0" borderId="19" xfId="0" applyNumberFormat="1" applyFont="1" applyBorder="1">
      <alignment vertical="center"/>
    </xf>
    <xf numFmtId="184" fontId="21" fillId="0" borderId="5" xfId="0" applyNumberFormat="1" applyFont="1" applyBorder="1">
      <alignment vertical="center"/>
    </xf>
    <xf numFmtId="185" fontId="22" fillId="0" borderId="17" xfId="0" applyNumberFormat="1" applyFont="1" applyBorder="1">
      <alignment vertical="center"/>
    </xf>
    <xf numFmtId="0" fontId="21" fillId="0" borderId="20" xfId="0" applyFont="1" applyBorder="1">
      <alignment vertical="center"/>
    </xf>
    <xf numFmtId="0" fontId="21" fillId="0" borderId="19" xfId="0" applyFont="1" applyBorder="1">
      <alignment vertical="center"/>
    </xf>
    <xf numFmtId="0" fontId="24" fillId="0" borderId="21" xfId="0" applyFont="1" applyBorder="1">
      <alignment vertical="center"/>
    </xf>
    <xf numFmtId="0" fontId="21" fillId="0" borderId="10" xfId="0" applyFont="1" applyBorder="1" applyAlignment="1">
      <alignment horizontal="center" vertical="center"/>
    </xf>
    <xf numFmtId="0" fontId="21" fillId="0" borderId="22" xfId="0" applyFont="1" applyBorder="1">
      <alignment vertical="center"/>
    </xf>
    <xf numFmtId="184" fontId="21" fillId="0" borderId="10" xfId="0" applyNumberFormat="1" applyFont="1" applyBorder="1">
      <alignment vertical="center"/>
    </xf>
    <xf numFmtId="185" fontId="22" fillId="0" borderId="21" xfId="0" applyNumberFormat="1" applyFont="1" applyBorder="1">
      <alignment vertical="center"/>
    </xf>
    <xf numFmtId="0" fontId="21" fillId="0" borderId="10" xfId="0" applyFont="1" applyBorder="1">
      <alignment vertical="center"/>
    </xf>
    <xf numFmtId="0" fontId="24" fillId="0" borderId="11" xfId="0" applyFont="1" applyBorder="1">
      <alignment vertical="center"/>
    </xf>
    <xf numFmtId="0" fontId="24" fillId="0" borderId="23" xfId="0" applyFont="1" applyBorder="1">
      <alignment vertical="center"/>
    </xf>
    <xf numFmtId="0" fontId="24" fillId="0" borderId="24" xfId="0" applyFont="1" applyBorder="1">
      <alignment vertical="center"/>
    </xf>
    <xf numFmtId="0" fontId="21" fillId="0" borderId="25" xfId="0" applyFont="1" applyBorder="1" applyAlignment="1">
      <alignment horizontal="center" vertical="center"/>
    </xf>
    <xf numFmtId="0" fontId="21" fillId="0" borderId="26" xfId="0" applyFont="1" applyBorder="1">
      <alignment vertical="center"/>
    </xf>
    <xf numFmtId="184" fontId="21" fillId="0" borderId="25" xfId="0" applyNumberFormat="1" applyFont="1" applyBorder="1">
      <alignment vertical="center"/>
    </xf>
    <xf numFmtId="185" fontId="22" fillId="0" borderId="23" xfId="0" applyNumberFormat="1" applyFont="1" applyBorder="1">
      <alignment vertical="center"/>
    </xf>
    <xf numFmtId="0" fontId="21" fillId="0" borderId="25" xfId="0" applyFont="1" applyBorder="1">
      <alignment vertical="center"/>
    </xf>
    <xf numFmtId="0" fontId="0" fillId="0" borderId="12" xfId="0" applyBorder="1">
      <alignment vertical="center"/>
    </xf>
    <xf numFmtId="0" fontId="0" fillId="0" borderId="13" xfId="0" applyBorder="1">
      <alignment vertical="center"/>
    </xf>
    <xf numFmtId="0" fontId="21" fillId="0" borderId="16" xfId="0" applyFont="1" applyBorder="1">
      <alignment vertical="center"/>
    </xf>
    <xf numFmtId="5" fontId="22" fillId="0" borderId="12" xfId="0" applyNumberFormat="1" applyFont="1" applyBorder="1">
      <alignment vertical="center"/>
    </xf>
    <xf numFmtId="0" fontId="12" fillId="0" borderId="0" xfId="0" applyFont="1">
      <alignment vertical="center"/>
    </xf>
    <xf numFmtId="0" fontId="0" fillId="0" borderId="27" xfId="0" applyBorder="1" applyAlignment="1">
      <alignment horizontal="center" vertical="center"/>
    </xf>
    <xf numFmtId="0" fontId="9" fillId="0" borderId="2" xfId="0" applyFont="1" applyBorder="1" applyAlignment="1">
      <alignment horizontal="center" vertical="center" wrapText="1"/>
    </xf>
    <xf numFmtId="0" fontId="0" fillId="0" borderId="2" xfId="0" applyBorder="1">
      <alignment vertical="center"/>
    </xf>
    <xf numFmtId="176" fontId="8" fillId="0" borderId="1" xfId="0" applyNumberFormat="1" applyFont="1" applyBorder="1" applyAlignment="1">
      <alignment horizontal="center" vertical="center" shrinkToFit="1"/>
    </xf>
    <xf numFmtId="0" fontId="0" fillId="0" borderId="25" xfId="0" applyBorder="1">
      <alignment vertical="center"/>
    </xf>
    <xf numFmtId="178" fontId="8" fillId="0" borderId="1" xfId="1" applyNumberFormat="1" applyFont="1" applyFill="1" applyBorder="1" applyAlignment="1">
      <alignment horizontal="right" vertical="center" shrinkToFit="1"/>
    </xf>
    <xf numFmtId="184" fontId="0" fillId="0" borderId="1" xfId="0" applyNumberFormat="1" applyBorder="1">
      <alignment vertical="center"/>
    </xf>
    <xf numFmtId="0" fontId="8" fillId="0" borderId="9" xfId="0" applyFont="1" applyBorder="1">
      <alignment vertical="center"/>
    </xf>
    <xf numFmtId="0" fontId="8" fillId="0" borderId="10" xfId="0" applyFont="1" applyBorder="1">
      <alignment vertical="center"/>
    </xf>
    <xf numFmtId="0" fontId="8" fillId="0" borderId="10" xfId="0" applyFont="1" applyBorder="1" applyAlignment="1">
      <alignment horizontal="center" vertical="center"/>
    </xf>
    <xf numFmtId="0" fontId="0" fillId="0" borderId="10" xfId="0" applyBorder="1">
      <alignment vertical="center"/>
    </xf>
    <xf numFmtId="0" fontId="8" fillId="0" borderId="10" xfId="0" applyFont="1" applyBorder="1" applyAlignment="1">
      <alignment horizontal="right" vertical="center"/>
    </xf>
    <xf numFmtId="178" fontId="8" fillId="0" borderId="1" xfId="0" applyNumberFormat="1" applyFont="1" applyBorder="1">
      <alignment vertical="center"/>
    </xf>
    <xf numFmtId="184" fontId="25" fillId="0" borderId="1" xfId="0" applyNumberFormat="1" applyFont="1" applyBorder="1" applyAlignment="1">
      <alignment horizontal="right" vertical="center" shrinkToFit="1"/>
    </xf>
    <xf numFmtId="0" fontId="0" fillId="0" borderId="5" xfId="0" applyBorder="1">
      <alignment vertical="center"/>
    </xf>
    <xf numFmtId="0" fontId="0" fillId="0" borderId="18" xfId="0" applyBorder="1">
      <alignment vertical="center"/>
    </xf>
    <xf numFmtId="0" fontId="21" fillId="0" borderId="14" xfId="0" applyFont="1" applyBorder="1" applyAlignment="1">
      <alignment horizontal="centerContinuous" vertical="center"/>
    </xf>
    <xf numFmtId="0" fontId="21" fillId="0" borderId="14" xfId="0" applyFont="1" applyBorder="1" applyAlignment="1">
      <alignment horizontal="center" vertical="center"/>
    </xf>
    <xf numFmtId="186" fontId="21" fillId="0" borderId="30" xfId="0" applyNumberFormat="1" applyFont="1" applyBorder="1">
      <alignment vertical="center"/>
    </xf>
    <xf numFmtId="0" fontId="21" fillId="0" borderId="13" xfId="0" applyFont="1" applyBorder="1" applyAlignment="1">
      <alignment vertical="center"/>
    </xf>
    <xf numFmtId="0" fontId="21" fillId="0" borderId="14" xfId="0" applyFont="1" applyBorder="1" applyAlignment="1">
      <alignment vertical="center"/>
    </xf>
    <xf numFmtId="5" fontId="22" fillId="0" borderId="13" xfId="0" applyNumberFormat="1" applyFont="1" applyBorder="1" applyAlignment="1">
      <alignment vertical="center"/>
    </xf>
    <xf numFmtId="0" fontId="10" fillId="0" borderId="28" xfId="0" applyFont="1" applyFill="1" applyBorder="1">
      <alignment vertical="center"/>
    </xf>
    <xf numFmtId="182" fontId="21" fillId="5" borderId="5" xfId="0" applyNumberFormat="1" applyFont="1" applyFill="1" applyBorder="1">
      <alignment vertical="center"/>
    </xf>
    <xf numFmtId="0" fontId="0" fillId="5" borderId="1" xfId="0" applyFill="1" applyBorder="1">
      <alignment vertical="center"/>
    </xf>
    <xf numFmtId="0" fontId="0" fillId="5" borderId="0" xfId="0" applyFill="1">
      <alignment vertical="center"/>
    </xf>
    <xf numFmtId="0" fontId="8" fillId="5" borderId="1" xfId="0" applyFont="1" applyFill="1" applyBorder="1" applyAlignment="1">
      <alignment horizontal="center" vertical="center" shrinkToFit="1"/>
    </xf>
    <xf numFmtId="181" fontId="8" fillId="5" borderId="1" xfId="0" applyNumberFormat="1" applyFont="1" applyFill="1" applyBorder="1" applyAlignment="1">
      <alignment horizontal="center" vertical="center" shrinkToFit="1"/>
    </xf>
    <xf numFmtId="0" fontId="8" fillId="5" borderId="1" xfId="0" applyFont="1" applyFill="1" applyBorder="1" applyAlignment="1">
      <alignment horizontal="left" vertical="center" shrinkToFit="1"/>
    </xf>
    <xf numFmtId="179" fontId="8" fillId="5" borderId="1" xfId="0" applyNumberFormat="1" applyFont="1" applyFill="1" applyBorder="1" applyAlignment="1">
      <alignment vertical="center" shrinkToFit="1"/>
    </xf>
    <xf numFmtId="176" fontId="8" fillId="5" borderId="1" xfId="0" applyNumberFormat="1" applyFont="1" applyFill="1" applyBorder="1" applyAlignment="1">
      <alignment vertical="center" shrinkToFit="1"/>
    </xf>
    <xf numFmtId="38" fontId="16" fillId="5" borderId="1" xfId="1" applyFont="1" applyFill="1" applyBorder="1" applyAlignment="1">
      <alignment horizontal="center" vertical="center" shrinkToFit="1"/>
    </xf>
    <xf numFmtId="184" fontId="0" fillId="5" borderId="1" xfId="0" applyNumberFormat="1" applyFill="1" applyBorder="1">
      <alignment vertical="center"/>
    </xf>
    <xf numFmtId="38" fontId="8" fillId="5" borderId="1" xfId="1" applyFont="1" applyFill="1" applyBorder="1" applyAlignment="1">
      <alignment horizontal="center" vertical="center" shrinkToFit="1"/>
    </xf>
    <xf numFmtId="38" fontId="8" fillId="5" borderId="2" xfId="1" applyFont="1" applyFill="1" applyBorder="1" applyAlignment="1">
      <alignment horizontal="center" vertical="center" shrinkToFit="1"/>
    </xf>
    <xf numFmtId="0" fontId="8" fillId="5" borderId="4" xfId="0" applyFont="1" applyFill="1" applyBorder="1" applyAlignment="1">
      <alignment horizontal="center" vertical="center" shrinkToFit="1"/>
    </xf>
    <xf numFmtId="181" fontId="8" fillId="5" borderId="4" xfId="0" applyNumberFormat="1" applyFont="1" applyFill="1" applyBorder="1" applyAlignment="1">
      <alignment horizontal="center" vertical="center" shrinkToFit="1"/>
    </xf>
    <xf numFmtId="179" fontId="8" fillId="5" borderId="4" xfId="0" applyNumberFormat="1" applyFont="1" applyFill="1" applyBorder="1" applyAlignment="1">
      <alignment vertical="center" shrinkToFit="1"/>
    </xf>
    <xf numFmtId="176" fontId="8" fillId="5" borderId="4" xfId="0" applyNumberFormat="1" applyFont="1" applyFill="1" applyBorder="1" applyAlignment="1">
      <alignment vertical="center" shrinkToFit="1"/>
    </xf>
    <xf numFmtId="38" fontId="8" fillId="5" borderId="4" xfId="1" applyFont="1" applyFill="1" applyBorder="1" applyAlignment="1">
      <alignment horizontal="center" vertical="center" shrinkToFit="1"/>
    </xf>
    <xf numFmtId="184" fontId="0" fillId="0" borderId="2" xfId="0" applyNumberFormat="1" applyBorder="1">
      <alignment vertical="center"/>
    </xf>
    <xf numFmtId="178" fontId="8" fillId="0" borderId="2" xfId="1" applyNumberFormat="1" applyFont="1" applyFill="1" applyBorder="1" applyAlignment="1">
      <alignment horizontal="right" vertical="center" shrinkToFit="1"/>
    </xf>
    <xf numFmtId="184" fontId="0" fillId="5" borderId="4" xfId="0" applyNumberFormat="1" applyFill="1" applyBorder="1">
      <alignment vertical="center"/>
    </xf>
    <xf numFmtId="9" fontId="21" fillId="5" borderId="14" xfId="2" applyFont="1" applyFill="1" applyBorder="1" applyAlignment="1">
      <alignment horizontal="center" vertical="center"/>
    </xf>
    <xf numFmtId="180" fontId="8" fillId="0" borderId="4" xfId="0" applyNumberFormat="1" applyFont="1" applyFill="1" applyBorder="1" applyAlignment="1">
      <alignment horizontal="right" vertical="center" shrinkToFit="1"/>
    </xf>
    <xf numFmtId="184" fontId="25" fillId="0" borderId="1" xfId="0" applyNumberFormat="1" applyFont="1" applyFill="1" applyBorder="1" applyAlignment="1">
      <alignment horizontal="right" vertical="center" shrinkToFit="1"/>
    </xf>
    <xf numFmtId="184" fontId="25" fillId="0" borderId="4" xfId="0" applyNumberFormat="1" applyFont="1" applyFill="1" applyBorder="1" applyAlignment="1">
      <alignment horizontal="right" vertical="center" shrinkToFit="1"/>
    </xf>
    <xf numFmtId="0" fontId="28" fillId="0" borderId="0" xfId="0" applyFont="1">
      <alignment vertical="center"/>
    </xf>
    <xf numFmtId="5" fontId="22" fillId="0" borderId="13" xfId="0" applyNumberFormat="1" applyFont="1" applyBorder="1" applyAlignment="1">
      <alignment horizontal="center" vertical="center"/>
    </xf>
    <xf numFmtId="0" fontId="22" fillId="0" borderId="14"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20" fillId="0" borderId="0" xfId="0" applyFont="1" applyAlignment="1">
      <alignment horizontal="left" vertical="center" wrapText="1"/>
    </xf>
    <xf numFmtId="0" fontId="8" fillId="0" borderId="0" xfId="0" applyFont="1" applyAlignment="1">
      <alignment horizontal="left"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176" fontId="8" fillId="0" borderId="6" xfId="0" applyNumberFormat="1" applyFont="1" applyBorder="1" applyAlignment="1">
      <alignment horizontal="right" vertical="center" shrinkToFit="1"/>
    </xf>
    <xf numFmtId="176" fontId="8" fillId="0" borderId="7" xfId="0" applyNumberFormat="1" applyFont="1" applyBorder="1" applyAlignment="1">
      <alignment horizontal="right" vertical="center" shrinkToFit="1"/>
    </xf>
    <xf numFmtId="176" fontId="8" fillId="0" borderId="8" xfId="0" applyNumberFormat="1" applyFont="1" applyBorder="1" applyAlignment="1">
      <alignment horizontal="right" vertical="center" shrinkToFit="1"/>
    </xf>
    <xf numFmtId="176" fontId="8" fillId="0" borderId="28" xfId="0" applyNumberFormat="1" applyFont="1" applyBorder="1" applyAlignment="1">
      <alignment horizontal="right" vertical="center" shrinkToFit="1"/>
    </xf>
    <xf numFmtId="176" fontId="8" fillId="0" borderId="5" xfId="0" applyNumberFormat="1" applyFont="1" applyBorder="1" applyAlignment="1">
      <alignment horizontal="right" vertical="center" shrinkToFit="1"/>
    </xf>
    <xf numFmtId="176" fontId="8" fillId="0" borderId="18" xfId="0" applyNumberFormat="1" applyFont="1" applyBorder="1" applyAlignment="1">
      <alignment horizontal="right" vertical="center" shrinkToFit="1"/>
    </xf>
    <xf numFmtId="0" fontId="8" fillId="0" borderId="25" xfId="0" applyFont="1" applyBorder="1" applyAlignment="1">
      <alignment horizontal="left" vertical="center" wrapText="1"/>
    </xf>
    <xf numFmtId="0" fontId="12" fillId="0" borderId="0" xfId="0" applyFont="1" applyAlignment="1">
      <alignment horizontal="center" vertical="center"/>
    </xf>
    <xf numFmtId="0" fontId="8" fillId="0" borderId="5" xfId="0" applyFont="1"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176" fontId="8" fillId="0" borderId="9" xfId="0" applyNumberFormat="1" applyFont="1" applyBorder="1" applyAlignment="1">
      <alignment horizontal="right" vertical="center" shrinkToFit="1"/>
    </xf>
    <xf numFmtId="176" fontId="8" fillId="0" borderId="1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0" fontId="8" fillId="0" borderId="0" xfId="0" applyFont="1" applyAlignment="1">
      <alignment vertical="center" wrapText="1"/>
    </xf>
    <xf numFmtId="0" fontId="19" fillId="0" borderId="0" xfId="0" applyFont="1" applyAlignment="1">
      <alignment vertical="center" wrapText="1"/>
    </xf>
  </cellXfs>
  <cellStyles count="3">
    <cellStyle name="パーセント" xfId="2" builtinId="5"/>
    <cellStyle name="桁区切り" xfId="1" builtinId="6"/>
    <cellStyle name="標準" xfId="0" builtinId="0"/>
  </cellStyles>
  <dxfs count="2">
    <dxf>
      <numFmt numFmtId="187" formatCode="&quot;令和元年&quot;m&quot;月&quot;d&quot;日&quot;"/>
    </dxf>
    <dxf>
      <numFmt numFmtId="187" formatCode="&quot;令和元年&quot;m&quot;月&quot;d&quot;日&quot;"/>
    </dxf>
  </dxfs>
  <tableStyles count="0" defaultTableStyle="TableStyleMedium2"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104776</xdr:colOff>
      <xdr:row>30</xdr:row>
      <xdr:rowOff>38101</xdr:rowOff>
    </xdr:from>
    <xdr:to>
      <xdr:col>10</xdr:col>
      <xdr:colOff>494349</xdr:colOff>
      <xdr:row>57</xdr:row>
      <xdr:rowOff>42864</xdr:rowOff>
    </xdr:to>
    <xdr:pic>
      <xdr:nvPicPr>
        <xdr:cNvPr id="5" name="図 4">
          <a:extLst>
            <a:ext uri="{FF2B5EF4-FFF2-40B4-BE49-F238E27FC236}">
              <a16:creationId xmlns:a16="http://schemas.microsoft.com/office/drawing/2014/main" id="{B92DC651-9416-2527-0B6C-B016A5CD8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6" y="5553076"/>
          <a:ext cx="7247573" cy="4633913"/>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4</xdr:row>
      <xdr:rowOff>19050</xdr:rowOff>
    </xdr:from>
    <xdr:to>
      <xdr:col>15</xdr:col>
      <xdr:colOff>301943</xdr:colOff>
      <xdr:row>27</xdr:row>
      <xdr:rowOff>69056</xdr:rowOff>
    </xdr:to>
    <xdr:pic>
      <xdr:nvPicPr>
        <xdr:cNvPr id="3" name="図 2">
          <a:extLst>
            <a:ext uri="{FF2B5EF4-FFF2-40B4-BE49-F238E27FC236}">
              <a16:creationId xmlns:a16="http://schemas.microsoft.com/office/drawing/2014/main" id="{BCC3BA4E-FA12-931E-03B8-74930B46FA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066800"/>
          <a:ext cx="10512743" cy="3993356"/>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66675</xdr:colOff>
      <xdr:row>11</xdr:row>
      <xdr:rowOff>76200</xdr:rowOff>
    </xdr:from>
    <xdr:to>
      <xdr:col>0</xdr:col>
      <xdr:colOff>238125</xdr:colOff>
      <xdr:row>14</xdr:row>
      <xdr:rowOff>9525</xdr:rowOff>
    </xdr:to>
    <xdr:sp macro="" textlink="">
      <xdr:nvSpPr>
        <xdr:cNvPr id="7" name="正方形/長方形 6">
          <a:extLst>
            <a:ext uri="{FF2B5EF4-FFF2-40B4-BE49-F238E27FC236}">
              <a16:creationId xmlns:a16="http://schemas.microsoft.com/office/drawing/2014/main" id="{2F94C45B-B047-43B5-AB5D-32D22F889B20}"/>
            </a:ext>
          </a:extLst>
        </xdr:cNvPr>
        <xdr:cNvSpPr/>
      </xdr:nvSpPr>
      <xdr:spPr>
        <a:xfrm>
          <a:off x="66675" y="2324100"/>
          <a:ext cx="171450" cy="44767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428624</xdr:colOff>
      <xdr:row>30</xdr:row>
      <xdr:rowOff>0</xdr:rowOff>
    </xdr:from>
    <xdr:to>
      <xdr:col>10</xdr:col>
      <xdr:colOff>466725</xdr:colOff>
      <xdr:row>31</xdr:row>
      <xdr:rowOff>123825</xdr:rowOff>
    </xdr:to>
    <xdr:sp macro="" textlink="">
      <xdr:nvSpPr>
        <xdr:cNvPr id="11" name="正方形/長方形 10">
          <a:extLst>
            <a:ext uri="{FF2B5EF4-FFF2-40B4-BE49-F238E27FC236}">
              <a16:creationId xmlns:a16="http://schemas.microsoft.com/office/drawing/2014/main" id="{B311F2F5-7DD2-4254-BDE7-DA6C09D731EE}"/>
            </a:ext>
          </a:extLst>
        </xdr:cNvPr>
        <xdr:cNvSpPr/>
      </xdr:nvSpPr>
      <xdr:spPr>
        <a:xfrm>
          <a:off x="6600824" y="5514975"/>
          <a:ext cx="723901" cy="295275"/>
        </a:xfrm>
        <a:prstGeom prst="rect">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0</xdr:col>
      <xdr:colOff>228600</xdr:colOff>
      <xdr:row>12</xdr:row>
      <xdr:rowOff>133350</xdr:rowOff>
    </xdr:from>
    <xdr:to>
      <xdr:col>10</xdr:col>
      <xdr:colOff>104775</xdr:colOff>
      <xdr:row>30</xdr:row>
      <xdr:rowOff>0</xdr:rowOff>
    </xdr:to>
    <xdr:cxnSp macro="">
      <xdr:nvCxnSpPr>
        <xdr:cNvPr id="13" name="直線矢印コネクタ 12">
          <a:extLst>
            <a:ext uri="{FF2B5EF4-FFF2-40B4-BE49-F238E27FC236}">
              <a16:creationId xmlns:a16="http://schemas.microsoft.com/office/drawing/2014/main" id="{ECCA9488-00E9-4209-A847-792BA3087678}"/>
            </a:ext>
          </a:extLst>
        </xdr:cNvPr>
        <xdr:cNvCxnSpPr>
          <a:endCxn id="11" idx="0"/>
        </xdr:cNvCxnSpPr>
      </xdr:nvCxnSpPr>
      <xdr:spPr>
        <a:xfrm>
          <a:off x="228600" y="2552700"/>
          <a:ext cx="6734175" cy="296227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85726</xdr:colOff>
      <xdr:row>60</xdr:row>
      <xdr:rowOff>76201</xdr:rowOff>
    </xdr:from>
    <xdr:to>
      <xdr:col>8</xdr:col>
      <xdr:colOff>446914</xdr:colOff>
      <xdr:row>81</xdr:row>
      <xdr:rowOff>165355</xdr:rowOff>
    </xdr:to>
    <xdr:pic>
      <xdr:nvPicPr>
        <xdr:cNvPr id="15" name="図 14">
          <a:extLst>
            <a:ext uri="{FF2B5EF4-FFF2-40B4-BE49-F238E27FC236}">
              <a16:creationId xmlns:a16="http://schemas.microsoft.com/office/drawing/2014/main" id="{88DD8931-A18F-E2CF-39EB-912842F2F8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726" y="10744201"/>
          <a:ext cx="5847588" cy="3689604"/>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561975</xdr:colOff>
      <xdr:row>60</xdr:row>
      <xdr:rowOff>95250</xdr:rowOff>
    </xdr:from>
    <xdr:to>
      <xdr:col>15</xdr:col>
      <xdr:colOff>360521</xdr:colOff>
      <xdr:row>77</xdr:row>
      <xdr:rowOff>112395</xdr:rowOff>
    </xdr:to>
    <xdr:pic>
      <xdr:nvPicPr>
        <xdr:cNvPr id="17" name="図 16">
          <a:extLst>
            <a:ext uri="{FF2B5EF4-FFF2-40B4-BE49-F238E27FC236}">
              <a16:creationId xmlns:a16="http://schemas.microsoft.com/office/drawing/2014/main" id="{3206C5E6-E952-4A7D-187A-2A013DE344E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48375" y="10763250"/>
          <a:ext cx="4599146" cy="2931795"/>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95249</xdr:colOff>
      <xdr:row>7</xdr:row>
      <xdr:rowOff>123536</xdr:rowOff>
    </xdr:from>
    <xdr:to>
      <xdr:col>4</xdr:col>
      <xdr:colOff>675409</xdr:colOff>
      <xdr:row>7</xdr:row>
      <xdr:rowOff>447964</xdr:rowOff>
    </xdr:to>
    <xdr:sp macro="" textlink="">
      <xdr:nvSpPr>
        <xdr:cNvPr id="3" name="テキスト ボックス 2">
          <a:extLst>
            <a:ext uri="{FF2B5EF4-FFF2-40B4-BE49-F238E27FC236}">
              <a16:creationId xmlns:a16="http://schemas.microsoft.com/office/drawing/2014/main" id="{C80BD6A0-55F6-4E44-8B09-F1DCB8D44B8A}"/>
            </a:ext>
          </a:extLst>
        </xdr:cNvPr>
        <xdr:cNvSpPr txBox="1"/>
      </xdr:nvSpPr>
      <xdr:spPr>
        <a:xfrm>
          <a:off x="161924" y="1533236"/>
          <a:ext cx="2180360" cy="324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税込合計金額</a:t>
          </a:r>
        </a:p>
      </xdr:txBody>
    </xdr:sp>
    <xdr:clientData/>
  </xdr:twoCellAnchor>
  <xdr:twoCellAnchor>
    <xdr:from>
      <xdr:col>7</xdr:col>
      <xdr:colOff>36080</xdr:colOff>
      <xdr:row>7</xdr:row>
      <xdr:rowOff>44161</xdr:rowOff>
    </xdr:from>
    <xdr:to>
      <xdr:col>7</xdr:col>
      <xdr:colOff>505402</xdr:colOff>
      <xdr:row>7</xdr:row>
      <xdr:rowOff>314035</xdr:rowOff>
    </xdr:to>
    <xdr:sp macro="" textlink="">
      <xdr:nvSpPr>
        <xdr:cNvPr id="4" name="テキスト ボックス 3">
          <a:extLst>
            <a:ext uri="{FF2B5EF4-FFF2-40B4-BE49-F238E27FC236}">
              <a16:creationId xmlns:a16="http://schemas.microsoft.com/office/drawing/2014/main" id="{176886A3-77C0-4277-B971-F39803BE21D5}"/>
            </a:ext>
          </a:extLst>
        </xdr:cNvPr>
        <xdr:cNvSpPr txBox="1"/>
      </xdr:nvSpPr>
      <xdr:spPr>
        <a:xfrm>
          <a:off x="5074805" y="1453861"/>
          <a:ext cx="469322" cy="269874"/>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税率</a:t>
          </a:r>
        </a:p>
      </xdr:txBody>
    </xdr:sp>
    <xdr:clientData/>
  </xdr:twoCellAnchor>
  <xdr:twoCellAnchor>
    <xdr:from>
      <xdr:col>9</xdr:col>
      <xdr:colOff>152689</xdr:colOff>
      <xdr:row>7</xdr:row>
      <xdr:rowOff>25977</xdr:rowOff>
    </xdr:from>
    <xdr:to>
      <xdr:col>9</xdr:col>
      <xdr:colOff>998971</xdr:colOff>
      <xdr:row>7</xdr:row>
      <xdr:rowOff>269008</xdr:rowOff>
    </xdr:to>
    <xdr:sp macro="" textlink="">
      <xdr:nvSpPr>
        <xdr:cNvPr id="6" name="テキスト ボックス 5">
          <a:extLst>
            <a:ext uri="{FF2B5EF4-FFF2-40B4-BE49-F238E27FC236}">
              <a16:creationId xmlns:a16="http://schemas.microsoft.com/office/drawing/2014/main" id="{36C0485E-50F1-4B67-A87F-43CFD11EDAC3}"/>
            </a:ext>
          </a:extLst>
        </xdr:cNvPr>
        <xdr:cNvSpPr txBox="1"/>
      </xdr:nvSpPr>
      <xdr:spPr>
        <a:xfrm>
          <a:off x="6610639" y="1435677"/>
          <a:ext cx="846282" cy="243031"/>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消費税額等</a:t>
          </a:r>
        </a:p>
      </xdr:txBody>
    </xdr:sp>
    <xdr:clientData/>
  </xdr:twoCellAnchor>
  <xdr:twoCellAnchor>
    <xdr:from>
      <xdr:col>11</xdr:col>
      <xdr:colOff>63789</xdr:colOff>
      <xdr:row>1</xdr:row>
      <xdr:rowOff>31462</xdr:rowOff>
    </xdr:from>
    <xdr:to>
      <xdr:col>11</xdr:col>
      <xdr:colOff>488085</xdr:colOff>
      <xdr:row>1</xdr:row>
      <xdr:rowOff>294409</xdr:rowOff>
    </xdr:to>
    <xdr:sp macro="" textlink="">
      <xdr:nvSpPr>
        <xdr:cNvPr id="7" name="テキスト ボックス 6">
          <a:extLst>
            <a:ext uri="{FF2B5EF4-FFF2-40B4-BE49-F238E27FC236}">
              <a16:creationId xmlns:a16="http://schemas.microsoft.com/office/drawing/2014/main" id="{842937F9-E87F-49D5-838E-61BA520101E1}"/>
            </a:ext>
          </a:extLst>
        </xdr:cNvPr>
        <xdr:cNvSpPr txBox="1"/>
      </xdr:nvSpPr>
      <xdr:spPr>
        <a:xfrm>
          <a:off x="9198264" y="79087"/>
          <a:ext cx="424296" cy="262947"/>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No.</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926523</xdr:colOff>
      <xdr:row>8</xdr:row>
      <xdr:rowOff>48780</xdr:rowOff>
    </xdr:from>
    <xdr:to>
      <xdr:col>9</xdr:col>
      <xdr:colOff>1348510</xdr:colOff>
      <xdr:row>9</xdr:row>
      <xdr:rowOff>0</xdr:rowOff>
    </xdr:to>
    <xdr:sp macro="" textlink="">
      <xdr:nvSpPr>
        <xdr:cNvPr id="8" name="楕円 7">
          <a:extLst>
            <a:ext uri="{FF2B5EF4-FFF2-40B4-BE49-F238E27FC236}">
              <a16:creationId xmlns:a16="http://schemas.microsoft.com/office/drawing/2014/main" id="{CB655016-FD43-4634-9078-EDC6D8A48231}"/>
            </a:ext>
          </a:extLst>
        </xdr:cNvPr>
        <xdr:cNvSpPr/>
      </xdr:nvSpPr>
      <xdr:spPr>
        <a:xfrm>
          <a:off x="7594023" y="2014394"/>
          <a:ext cx="421987" cy="306242"/>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3</xdr:row>
      <xdr:rowOff>190500</xdr:rowOff>
    </xdr:from>
    <xdr:to>
      <xdr:col>1</xdr:col>
      <xdr:colOff>1524000</xdr:colOff>
      <xdr:row>4</xdr:row>
      <xdr:rowOff>438150</xdr:rowOff>
    </xdr:to>
    <xdr:sp macro="" textlink="">
      <xdr:nvSpPr>
        <xdr:cNvPr id="3" name="大かっこ 2">
          <a:extLst>
            <a:ext uri="{FF2B5EF4-FFF2-40B4-BE49-F238E27FC236}">
              <a16:creationId xmlns:a16="http://schemas.microsoft.com/office/drawing/2014/main" id="{69A0A067-4A55-4E6E-8C7C-6EAD913DD888}"/>
            </a:ext>
          </a:extLst>
        </xdr:cNvPr>
        <xdr:cNvSpPr/>
      </xdr:nvSpPr>
      <xdr:spPr>
        <a:xfrm>
          <a:off x="1895476" y="857250"/>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238125</xdr:colOff>
      <xdr:row>47</xdr:row>
      <xdr:rowOff>19050</xdr:rowOff>
    </xdr:from>
    <xdr:to>
      <xdr:col>5</xdr:col>
      <xdr:colOff>228600</xdr:colOff>
      <xdr:row>47</xdr:row>
      <xdr:rowOff>285750</xdr:rowOff>
    </xdr:to>
    <xdr:sp macro="" textlink="">
      <xdr:nvSpPr>
        <xdr:cNvPr id="7" name="テキスト ボックス 6">
          <a:extLst>
            <a:ext uri="{FF2B5EF4-FFF2-40B4-BE49-F238E27FC236}">
              <a16:creationId xmlns:a16="http://schemas.microsoft.com/office/drawing/2014/main" id="{5366727D-1BEE-4F34-8FB2-A00D3CD6A31C}"/>
            </a:ext>
          </a:extLst>
        </xdr:cNvPr>
        <xdr:cNvSpPr txBox="1"/>
      </xdr:nvSpPr>
      <xdr:spPr>
        <a:xfrm>
          <a:off x="952500" y="11839575"/>
          <a:ext cx="3152775" cy="2667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①主食用　②ふるい目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1.80㎜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③水分含有量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xdr:col>
      <xdr:colOff>38101</xdr:colOff>
      <xdr:row>4</xdr:row>
      <xdr:rowOff>190500</xdr:rowOff>
    </xdr:from>
    <xdr:to>
      <xdr:col>3</xdr:col>
      <xdr:colOff>1524000</xdr:colOff>
      <xdr:row>5</xdr:row>
      <xdr:rowOff>438150</xdr:rowOff>
    </xdr:to>
    <xdr:sp macro="" textlink="">
      <xdr:nvSpPr>
        <xdr:cNvPr id="3" name="大かっこ 2">
          <a:extLst>
            <a:ext uri="{FF2B5EF4-FFF2-40B4-BE49-F238E27FC236}">
              <a16:creationId xmlns:a16="http://schemas.microsoft.com/office/drawing/2014/main" id="{93E8D09B-9A95-4103-BC44-028D500F2C19}"/>
            </a:ext>
          </a:extLst>
        </xdr:cNvPr>
        <xdr:cNvSpPr/>
      </xdr:nvSpPr>
      <xdr:spPr>
        <a:xfrm>
          <a:off x="3914776" y="923925"/>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1323975</xdr:colOff>
      <xdr:row>2</xdr:row>
      <xdr:rowOff>257175</xdr:rowOff>
    </xdr:from>
    <xdr:to>
      <xdr:col>11</xdr:col>
      <xdr:colOff>1676400</xdr:colOff>
      <xdr:row>2</xdr:row>
      <xdr:rowOff>257175</xdr:rowOff>
    </xdr:to>
    <xdr:cxnSp macro="">
      <xdr:nvCxnSpPr>
        <xdr:cNvPr id="4" name="直線コネクタ 3">
          <a:extLst>
            <a:ext uri="{FF2B5EF4-FFF2-40B4-BE49-F238E27FC236}">
              <a16:creationId xmlns:a16="http://schemas.microsoft.com/office/drawing/2014/main" id="{57AE584D-1B3B-4EBF-8C05-8C72731C6C41}"/>
            </a:ext>
          </a:extLst>
        </xdr:cNvPr>
        <xdr:cNvCxnSpPr/>
      </xdr:nvCxnSpPr>
      <xdr:spPr>
        <a:xfrm>
          <a:off x="8629650" y="657225"/>
          <a:ext cx="4086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723900</xdr:colOff>
      <xdr:row>6</xdr:row>
      <xdr:rowOff>95250</xdr:rowOff>
    </xdr:from>
    <xdr:to>
      <xdr:col>5</xdr:col>
      <xdr:colOff>790575</xdr:colOff>
      <xdr:row>10</xdr:row>
      <xdr:rowOff>38100</xdr:rowOff>
    </xdr:to>
    <xdr:cxnSp macro="">
      <xdr:nvCxnSpPr>
        <xdr:cNvPr id="12378" name="直線矢印コネクタ 1">
          <a:extLst>
            <a:ext uri="{FF2B5EF4-FFF2-40B4-BE49-F238E27FC236}">
              <a16:creationId xmlns:a16="http://schemas.microsoft.com/office/drawing/2014/main" id="{00000000-0008-0000-0000-00005A300000}"/>
            </a:ext>
          </a:extLst>
        </xdr:cNvPr>
        <xdr:cNvCxnSpPr>
          <a:cxnSpLocks noChangeShapeType="1"/>
        </xdr:cNvCxnSpPr>
      </xdr:nvCxnSpPr>
      <xdr:spPr bwMode="auto">
        <a:xfrm flipH="1">
          <a:off x="5724525" y="1647825"/>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6</xdr:col>
      <xdr:colOff>735330</xdr:colOff>
      <xdr:row>0</xdr:row>
      <xdr:rowOff>0</xdr:rowOff>
    </xdr:from>
    <xdr:ext cx="2800767" cy="49244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55305" y="0"/>
          <a:ext cx="2800767"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a:t>
          </a:r>
          <a:r>
            <a:rPr kumimoji="1" lang="ja-JP" altLang="en-US" sz="2400">
              <a:solidFill>
                <a:srgbClr val="FF0000"/>
              </a:solidFill>
            </a:rPr>
            <a:t>精米用</a:t>
          </a:r>
          <a:r>
            <a:rPr kumimoji="1" lang="ja-JP" altLang="en-US" sz="2400"/>
            <a:t>：記入例＞</a:t>
          </a:r>
        </a:p>
      </xdr:txBody>
    </xdr:sp>
    <xdr:clientData/>
  </xdr:oneCellAnchor>
  <xdr:twoCellAnchor>
    <xdr:from>
      <xdr:col>3</xdr:col>
      <xdr:colOff>91440</xdr:colOff>
      <xdr:row>12</xdr:row>
      <xdr:rowOff>0</xdr:rowOff>
    </xdr:from>
    <xdr:to>
      <xdr:col>3</xdr:col>
      <xdr:colOff>1605915</xdr:colOff>
      <xdr:row>14</xdr:row>
      <xdr:rowOff>352425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806190" y="4400550"/>
          <a:ext cx="1514475" cy="11525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・販売した銘柄名等をドロップダウンリストから選択してください。</a:t>
          </a:r>
          <a:endParaRPr kumimoji="1" lang="en-US" altLang="ja-JP" sz="1100"/>
        </a:p>
        <a:p>
          <a:pPr>
            <a:lnSpc>
              <a:spcPts val="1300"/>
            </a:lnSpc>
          </a:pPr>
          <a:r>
            <a:rPr kumimoji="1" lang="ja-JP" altLang="en-US" sz="1100"/>
            <a:t>・直接入力することも可能です。</a:t>
          </a:r>
        </a:p>
      </xdr:txBody>
    </xdr:sp>
    <xdr:clientData/>
  </xdr:twoCellAnchor>
  <xdr:twoCellAnchor>
    <xdr:from>
      <xdr:col>5</xdr:col>
      <xdr:colOff>57150</xdr:colOff>
      <xdr:row>12</xdr:row>
      <xdr:rowOff>3809</xdr:rowOff>
    </xdr:from>
    <xdr:to>
      <xdr:col>5</xdr:col>
      <xdr:colOff>1476375</xdr:colOff>
      <xdr:row>15</xdr:row>
      <xdr:rowOff>163829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943600" y="4404359"/>
          <a:ext cx="1419225" cy="136017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・収穫年の翌年の４月１日以降に米穀を引き渡す場合は、収穫年の翌年の３月</a:t>
          </a:r>
          <a:r>
            <a:rPr kumimoji="1" lang="en-US" altLang="ja-JP" sz="1100"/>
            <a:t>31</a:t>
          </a:r>
          <a:r>
            <a:rPr kumimoji="1" lang="ja-JP" altLang="en-US" sz="1100"/>
            <a:t>日以前に契約していたことを証明する書類の添付が必要です。</a:t>
          </a:r>
        </a:p>
      </xdr:txBody>
    </xdr:sp>
    <xdr:clientData/>
  </xdr:twoCellAnchor>
  <xdr:twoCellAnchor>
    <xdr:from>
      <xdr:col>6</xdr:col>
      <xdr:colOff>76200</xdr:colOff>
      <xdr:row>12</xdr:row>
      <xdr:rowOff>0</xdr:rowOff>
    </xdr:from>
    <xdr:to>
      <xdr:col>6</xdr:col>
      <xdr:colOff>1158240</xdr:colOff>
      <xdr:row>15</xdr:row>
      <xdr:rowOff>114300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496175" y="4400550"/>
          <a:ext cx="1082040" cy="131445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・収穫年の翌年の４月１日以降に米穀を引き渡す場合は、予定年月日を記入してください。</a:t>
          </a:r>
        </a:p>
      </xdr:txBody>
    </xdr:sp>
    <xdr:clientData/>
  </xdr:twoCellAnchor>
  <xdr:twoCellAnchor>
    <xdr:from>
      <xdr:col>8</xdr:col>
      <xdr:colOff>53341</xdr:colOff>
      <xdr:row>12</xdr:row>
      <xdr:rowOff>0</xdr:rowOff>
    </xdr:from>
    <xdr:to>
      <xdr:col>8</xdr:col>
      <xdr:colOff>1543051</xdr:colOff>
      <xdr:row>14</xdr:row>
      <xdr:rowOff>125731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302116" y="4400550"/>
          <a:ext cx="1489710" cy="92583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・計算式がセットされています。</a:t>
          </a:r>
        </a:p>
      </xdr:txBody>
    </xdr:sp>
    <xdr:clientData/>
  </xdr:twoCellAnchor>
  <xdr:twoCellAnchor>
    <xdr:from>
      <xdr:col>0</xdr:col>
      <xdr:colOff>85726</xdr:colOff>
      <xdr:row>12</xdr:row>
      <xdr:rowOff>57150</xdr:rowOff>
    </xdr:from>
    <xdr:to>
      <xdr:col>1</xdr:col>
      <xdr:colOff>895352</xdr:colOff>
      <xdr:row>15</xdr:row>
      <xdr:rowOff>300990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726" y="4400550"/>
          <a:ext cx="2371726" cy="141541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・販売の相手先の業種が①～③の場合は、ドロップダウンリストから選択してください。</a:t>
          </a:r>
          <a:endParaRPr kumimoji="1" lang="en-US" altLang="ja-JP" sz="1100"/>
        </a:p>
        <a:p>
          <a:pPr>
            <a:lnSpc>
              <a:spcPts val="1300"/>
            </a:lnSpc>
          </a:pPr>
          <a:r>
            <a:rPr kumimoji="1" lang="ja-JP" altLang="en-US" sz="1100"/>
            <a:t>・「④その他」を選択する場合は、（）を付して仕向先を記入してください。</a:t>
          </a:r>
          <a:r>
            <a:rPr kumimoji="1" lang="en-US" altLang="ja-JP" sz="1100"/>
            <a:t>【</a:t>
          </a:r>
          <a:r>
            <a:rPr kumimoji="1" lang="ja-JP" altLang="en-US" sz="1100"/>
            <a:t>例</a:t>
          </a:r>
          <a:r>
            <a:rPr kumimoji="1" lang="en-US" altLang="ja-JP" sz="1100"/>
            <a:t>】</a:t>
          </a:r>
          <a:r>
            <a:rPr kumimoji="1" lang="ja-JP" altLang="en-US" sz="1100"/>
            <a:t>④（醸造所）</a:t>
          </a:r>
        </a:p>
      </xdr:txBody>
    </xdr:sp>
    <xdr:clientData/>
  </xdr:twoCellAnchor>
  <xdr:twoCellAnchor>
    <xdr:from>
      <xdr:col>0</xdr:col>
      <xdr:colOff>95250</xdr:colOff>
      <xdr:row>1</xdr:row>
      <xdr:rowOff>41909</xdr:rowOff>
    </xdr:from>
    <xdr:to>
      <xdr:col>2</xdr:col>
      <xdr:colOff>809625</xdr:colOff>
      <xdr:row>3</xdr:row>
      <xdr:rowOff>323850</xdr:rowOff>
    </xdr:to>
    <xdr:sp macro="" textlink="">
      <xdr:nvSpPr>
        <xdr:cNvPr id="10" name="吹き出し: 四角形 9">
          <a:extLst>
            <a:ext uri="{FF2B5EF4-FFF2-40B4-BE49-F238E27FC236}">
              <a16:creationId xmlns:a16="http://schemas.microsoft.com/office/drawing/2014/main" id="{64EA6F31-781A-4B32-A43E-B61EDF94BD91}"/>
            </a:ext>
          </a:extLst>
        </xdr:cNvPr>
        <xdr:cNvSpPr/>
      </xdr:nvSpPr>
      <xdr:spPr>
        <a:xfrm>
          <a:off x="95250" y="251459"/>
          <a:ext cx="3838575" cy="739141"/>
        </a:xfrm>
        <a:prstGeom prst="wedgeRectCallout">
          <a:avLst>
            <a:gd name="adj1" fmla="val 1455"/>
            <a:gd name="adj2" fmla="val 49981"/>
          </a:avLst>
        </a:prstGeom>
        <a:solidFill>
          <a:schemeClr val="accent6">
            <a:lumMod val="20000"/>
            <a:lumOff val="80000"/>
          </a:schemeClr>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UD デジタル 教科書体 N-B" panose="02020700000000000000" pitchFamily="17" charset="-128"/>
              <a:ea typeface="UD デジタル 教科書体 N-B" panose="02020700000000000000" pitchFamily="17" charset="-128"/>
            </a:rPr>
            <a:t>当該様式は、</a:t>
          </a:r>
          <a:r>
            <a:rPr kumimoji="1" lang="ja-JP" altLang="en-US" sz="1600" b="1" u="sng">
              <a:solidFill>
                <a:srgbClr val="0000CC"/>
              </a:solidFill>
              <a:latin typeface="UD デジタル 教科書体 N-B" panose="02020700000000000000" pitchFamily="17" charset="-128"/>
              <a:ea typeface="UD デジタル 教科書体 N-B" panose="02020700000000000000" pitchFamily="17" charset="-128"/>
            </a:rPr>
            <a:t>販売の相手先の業種ごとに作成</a:t>
          </a:r>
          <a:r>
            <a:rPr kumimoji="1" lang="ja-JP" altLang="en-US" sz="1600">
              <a:solidFill>
                <a:srgbClr val="FF0000"/>
              </a:solidFill>
              <a:latin typeface="UD デジタル 教科書体 N-B" panose="02020700000000000000" pitchFamily="17" charset="-128"/>
              <a:ea typeface="UD デジタル 教科書体 N-B" panose="02020700000000000000" pitchFamily="17" charset="-128"/>
            </a:rPr>
            <a:t>してください。</a:t>
          </a:r>
        </a:p>
      </xdr:txBody>
    </xdr:sp>
    <xdr:clientData/>
  </xdr:twoCellAnchor>
  <xdr:twoCellAnchor>
    <xdr:from>
      <xdr:col>0</xdr:col>
      <xdr:colOff>47625</xdr:colOff>
      <xdr:row>16</xdr:row>
      <xdr:rowOff>9525</xdr:rowOff>
    </xdr:from>
    <xdr:to>
      <xdr:col>6</xdr:col>
      <xdr:colOff>387547</xdr:colOff>
      <xdr:row>18</xdr:row>
      <xdr:rowOff>453456</xdr:rowOff>
    </xdr:to>
    <xdr:grpSp>
      <xdr:nvGrpSpPr>
        <xdr:cNvPr id="11" name="グループ化 10">
          <a:extLst>
            <a:ext uri="{FF2B5EF4-FFF2-40B4-BE49-F238E27FC236}">
              <a16:creationId xmlns:a16="http://schemas.microsoft.com/office/drawing/2014/main" id="{7E29A763-9969-40F7-84AD-E44675DB53D5}"/>
            </a:ext>
          </a:extLst>
        </xdr:cNvPr>
        <xdr:cNvGrpSpPr/>
      </xdr:nvGrpSpPr>
      <xdr:grpSpPr>
        <a:xfrm>
          <a:off x="47625" y="5915025"/>
          <a:ext cx="8598097" cy="1005906"/>
          <a:chOff x="0" y="5770901"/>
          <a:chExt cx="7756087" cy="1017336"/>
        </a:xfrm>
      </xdr:grpSpPr>
      <xdr:sp macro="" textlink="">
        <xdr:nvSpPr>
          <xdr:cNvPr id="14" name="テキスト ボックス 13">
            <a:extLst>
              <a:ext uri="{FF2B5EF4-FFF2-40B4-BE49-F238E27FC236}">
                <a16:creationId xmlns:a16="http://schemas.microsoft.com/office/drawing/2014/main" id="{18704A98-72C0-552D-6AF2-BB990A8F62C7}"/>
              </a:ext>
            </a:extLst>
          </xdr:cNvPr>
          <xdr:cNvSpPr txBox="1"/>
        </xdr:nvSpPr>
        <xdr:spPr>
          <a:xfrm>
            <a:off x="0" y="5858335"/>
            <a:ext cx="3721297" cy="2247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①主食用　②ふるい目　</a:t>
            </a:r>
            <a:r>
              <a:rPr kumimoji="1" lang="en-US" altLang="ja-JP"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1.80㎜</a:t>
            </a: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　③水分含有量　</a:t>
            </a:r>
            <a:r>
              <a:rPr kumimoji="1" lang="en-US" altLang="ja-JP"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15.0</a:t>
            </a: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a:t>
            </a:r>
          </a:p>
        </xdr:txBody>
      </xdr:sp>
      <xdr:sp macro="" textlink="">
        <xdr:nvSpPr>
          <xdr:cNvPr id="15" name="テキスト ボックス 14">
            <a:extLst>
              <a:ext uri="{FF2B5EF4-FFF2-40B4-BE49-F238E27FC236}">
                <a16:creationId xmlns:a16="http://schemas.microsoft.com/office/drawing/2014/main" id="{3410A295-E70D-BE66-F102-7F37B3C0BE3F}"/>
              </a:ext>
            </a:extLst>
          </xdr:cNvPr>
          <xdr:cNvSpPr txBox="1"/>
        </xdr:nvSpPr>
        <xdr:spPr>
          <a:xfrm>
            <a:off x="3831787" y="6042112"/>
            <a:ext cx="3924300" cy="746125"/>
          </a:xfrm>
          <a:prstGeom prst="rect">
            <a:avLst/>
          </a:prstGeom>
          <a:solidFill>
            <a:sysClr val="window" lastClr="FFFFFF"/>
          </a:solidFill>
          <a:ln w="19050">
            <a:solidFill>
              <a:srgbClr val="FF0000"/>
            </a:solidFill>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農産物検査によらない方法（未検査）により数量確認した場合に記載</a:t>
            </a:r>
          </a:p>
        </xdr:txBody>
      </xdr:sp>
      <xdr:cxnSp macro="">
        <xdr:nvCxnSpPr>
          <xdr:cNvPr id="16" name="直線矢印コネクタ 15">
            <a:extLst>
              <a:ext uri="{FF2B5EF4-FFF2-40B4-BE49-F238E27FC236}">
                <a16:creationId xmlns:a16="http://schemas.microsoft.com/office/drawing/2014/main" id="{785ADDF4-2831-4B32-2611-C1EABA67097E}"/>
              </a:ext>
            </a:extLst>
          </xdr:cNvPr>
          <xdr:cNvCxnSpPr/>
        </xdr:nvCxnSpPr>
        <xdr:spPr>
          <a:xfrm flipH="1" flipV="1">
            <a:off x="3404038" y="5996152"/>
            <a:ext cx="427749" cy="238968"/>
          </a:xfrm>
          <a:prstGeom prst="straightConnector1">
            <a:avLst/>
          </a:prstGeom>
          <a:noFill/>
          <a:ln w="19050" cap="flat" cmpd="sng" algn="ctr">
            <a:solidFill>
              <a:srgbClr val="FF0000"/>
            </a:solidFill>
            <a:prstDash val="solid"/>
            <a:tailEnd type="triangle"/>
          </a:ln>
          <a:effectLst/>
        </xdr:spPr>
      </xdr:cxnSp>
      <xdr:sp macro="" textlink="">
        <xdr:nvSpPr>
          <xdr:cNvPr id="17" name="フローチャート: 処理 16">
            <a:extLst>
              <a:ext uri="{FF2B5EF4-FFF2-40B4-BE49-F238E27FC236}">
                <a16:creationId xmlns:a16="http://schemas.microsoft.com/office/drawing/2014/main" id="{7FD4B181-9D90-EA62-474D-CD11BBB55829}"/>
              </a:ext>
            </a:extLst>
          </xdr:cNvPr>
          <xdr:cNvSpPr/>
        </xdr:nvSpPr>
        <xdr:spPr>
          <a:xfrm>
            <a:off x="0" y="5770901"/>
            <a:ext cx="3389192" cy="424422"/>
          </a:xfrm>
          <a:prstGeom prst="flowChartProcess">
            <a:avLst/>
          </a:prstGeom>
          <a:noFill/>
          <a:ln w="25400" cap="flat" cmpd="sng" algn="ctr">
            <a:solidFill>
              <a:srgbClr val="0000CC"/>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0</xdr:col>
      <xdr:colOff>38101</xdr:colOff>
      <xdr:row>4</xdr:row>
      <xdr:rowOff>190500</xdr:rowOff>
    </xdr:from>
    <xdr:to>
      <xdr:col>0</xdr:col>
      <xdr:colOff>1524000</xdr:colOff>
      <xdr:row>5</xdr:row>
      <xdr:rowOff>438150</xdr:rowOff>
    </xdr:to>
    <xdr:sp macro="" textlink="">
      <xdr:nvSpPr>
        <xdr:cNvPr id="2" name="大かっこ 1">
          <a:extLst>
            <a:ext uri="{FF2B5EF4-FFF2-40B4-BE49-F238E27FC236}">
              <a16:creationId xmlns:a16="http://schemas.microsoft.com/office/drawing/2014/main" id="{D76C5D37-67B6-4C05-8338-65A3AA5CE3C6}"/>
            </a:ext>
          </a:extLst>
        </xdr:cNvPr>
        <xdr:cNvSpPr/>
      </xdr:nvSpPr>
      <xdr:spPr>
        <a:xfrm>
          <a:off x="2286001" y="1257300"/>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sharepoint.com/sites/MAFF_FS01157/Lib0003/02_&#32076;&#21942;&#25152;&#24471;&#25285;&#24403;/&#20196;&#21644;&#65301;&#24180;&#24230;/13&#12288;&#21193;&#24375;&#20250;&#12539;&#35500;&#26126;&#20250;&#36039;&#26009;/20240314&#12288;&#12490;&#12521;&#12471;&#35500;&#26126;&#20250;/02_1&#65288;&#21029;&#32025;&#21442;&#32771;&#27096;&#24335;&#31532;&#65302;&#21495;&#12398;&#65297;&#65289;&#30452;&#25509;&#36009;&#22770;&#12375;&#12383;&#31859;&#31296;&#12398;&#25968;&#37327;&#22577;&#21578;&#26360;&#65288;&#29572;&#31859;&#65289;&#32013;&#21697;&#26360;&#20316;&#25104;&#29992;.xlsx" TargetMode="External"/><Relationship Id="rId1" Type="http://schemas.openxmlformats.org/officeDocument/2006/relationships/externalLinkPath" Target="/Users/einou5/Downloads/02_1&#65288;&#21029;&#32025;&#21442;&#32771;&#27096;&#24335;&#31532;&#65302;&#21495;&#12398;&#65297;&#65289;&#30452;&#25509;&#36009;&#22770;&#12375;&#12383;&#31859;&#31296;&#12398;&#25968;&#37327;&#22577;&#21578;&#26360;&#65288;&#29572;&#31859;&#65289;&#32013;&#21697;&#26360;&#20316;&#2510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方法"/>
      <sheetName val="納品書"/>
      <sheetName val="納品書作成元"/>
      <sheetName val="入力用（６の１）"/>
      <sheetName val="記入例 (玄米)"/>
      <sheetName val="銘柄名等"/>
      <sheetName val="販売の相手先の業種"/>
    </sheetNames>
    <sheetDataSet>
      <sheetData sheetId="0"/>
      <sheetData sheetId="1"/>
      <sheetData sheetId="2"/>
      <sheetData sheetId="3">
        <row r="1">
          <cell r="N1" t="str">
            <v>〒930-0000　富山県〇〇市〇〇町〇-〇</v>
          </cell>
        </row>
        <row r="2">
          <cell r="N2" t="str">
            <v>農事組合法人　〇〇　代表理事　〇〇　〇〇</v>
          </cell>
        </row>
        <row r="3">
          <cell r="N3" t="str">
            <v>000-000-0000</v>
          </cell>
        </row>
      </sheetData>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73BA7-B4C6-4AFF-B517-7576B3DA276A}">
  <sheetPr>
    <tabColor rgb="FF00B050"/>
  </sheetPr>
  <dimension ref="A2:A60"/>
  <sheetViews>
    <sheetView showGridLines="0" tabSelected="1" workbookViewId="0">
      <selection activeCell="L35" sqref="L35"/>
    </sheetView>
  </sheetViews>
  <sheetFormatPr defaultRowHeight="13.5"/>
  <sheetData>
    <row r="2" spans="1:1" s="42" customFormat="1" ht="22.5" customHeight="1">
      <c r="A2" s="42" t="s">
        <v>99</v>
      </c>
    </row>
    <row r="3" spans="1:1" ht="22.5" customHeight="1">
      <c r="A3" s="128"/>
    </row>
    <row r="4" spans="1:1" s="128" customFormat="1" ht="24" customHeight="1">
      <c r="A4" s="128" t="s">
        <v>100</v>
      </c>
    </row>
    <row r="30" spans="1:1" s="128" customFormat="1" ht="14.25">
      <c r="A30" s="128" t="s">
        <v>101</v>
      </c>
    </row>
    <row r="60" spans="1:1" s="128" customFormat="1" ht="14.25">
      <c r="A60" s="128" t="s">
        <v>102</v>
      </c>
    </row>
  </sheetData>
  <phoneticPr fontId="1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5FF3-7BAD-40E8-8DFF-A45ADE0569E5}">
  <sheetPr>
    <tabColor rgb="FF0000CC"/>
    <pageSetUpPr fitToPage="1"/>
  </sheetPr>
  <dimension ref="B1:L23"/>
  <sheetViews>
    <sheetView showGridLines="0" view="pageBreakPreview" zoomScale="110" zoomScaleNormal="100" zoomScaleSheetLayoutView="110" workbookViewId="0">
      <selection activeCell="J17" sqref="J17"/>
    </sheetView>
  </sheetViews>
  <sheetFormatPr defaultColWidth="8.75" defaultRowHeight="17.25"/>
  <cols>
    <col min="1" max="1" width="0.875" style="42" customWidth="1"/>
    <col min="2" max="2" width="2.75" customWidth="1"/>
    <col min="3" max="3" width="8.125" bestFit="1" customWidth="1"/>
    <col min="4" max="4" width="10.125" style="42" customWidth="1"/>
    <col min="5" max="5" width="34.375" style="42" customWidth="1"/>
    <col min="6" max="6" width="6.5" style="42" bestFit="1" customWidth="1"/>
    <col min="7" max="7" width="6" style="42" bestFit="1" customWidth="1"/>
    <col min="8" max="8" width="8.125" style="42" customWidth="1"/>
    <col min="9" max="9" width="10.5" style="42" customWidth="1"/>
    <col min="10" max="10" width="29.625" style="42" customWidth="1"/>
    <col min="11" max="11" width="5.5" style="42" customWidth="1"/>
    <col min="12" max="12" width="12.25" style="42" customWidth="1"/>
    <col min="13" max="13" width="0.875" style="42" customWidth="1"/>
    <col min="14" max="14" width="5" style="42" customWidth="1"/>
    <col min="15" max="15" width="6.875" style="42" bestFit="1" customWidth="1"/>
    <col min="16" max="16384" width="8.75" style="42"/>
  </cols>
  <sheetData>
    <row r="1" spans="2:12" ht="3.95" customHeight="1"/>
    <row r="2" spans="2:12" ht="25.5" customHeight="1">
      <c r="B2" s="43" t="s">
        <v>34</v>
      </c>
      <c r="C2" s="43"/>
      <c r="I2" s="44" t="s">
        <v>35</v>
      </c>
      <c r="J2" s="44"/>
      <c r="L2" s="104">
        <v>3</v>
      </c>
    </row>
    <row r="3" spans="2:12" ht="6" customHeight="1"/>
    <row r="4" spans="2:12" ht="25.5" customHeight="1">
      <c r="D4" s="45" t="str">
        <f>納品書作成元!C6</f>
        <v>富山　三郎</v>
      </c>
      <c r="E4" s="46"/>
      <c r="F4" s="46"/>
      <c r="G4" s="46"/>
      <c r="H4" s="42" t="s">
        <v>36</v>
      </c>
    </row>
    <row r="5" spans="2:12">
      <c r="I5" t="s">
        <v>37</v>
      </c>
      <c r="J5" t="str">
        <f>納品書作成元!J1</f>
        <v>〒930-0000　富山県〇〇市〇〇町〇-〇</v>
      </c>
    </row>
    <row r="6" spans="2:12" ht="14.1" customHeight="1">
      <c r="I6" t="s">
        <v>38</v>
      </c>
      <c r="J6" t="str">
        <f>納品書作成元!J2</f>
        <v>農事組合法人　〇〇　代表理事　〇〇　〇〇</v>
      </c>
    </row>
    <row r="7" spans="2:12" ht="19.5" thickBot="1">
      <c r="B7" s="47" t="s">
        <v>39</v>
      </c>
      <c r="C7" s="47"/>
      <c r="I7" t="s">
        <v>40</v>
      </c>
      <c r="J7" t="str">
        <f>納品書作成元!J3</f>
        <v>000-000-0000</v>
      </c>
    </row>
    <row r="8" spans="2:12" ht="44.1" customHeight="1" thickBot="1">
      <c r="B8" s="48"/>
      <c r="C8" s="49"/>
      <c r="D8" s="49"/>
      <c r="E8" s="102">
        <f>J22*(1+I8)</f>
        <v>23004</v>
      </c>
      <c r="F8" s="100"/>
      <c r="G8" s="101"/>
      <c r="H8" s="48"/>
      <c r="I8" s="124">
        <v>0.08</v>
      </c>
      <c r="J8" s="49"/>
      <c r="K8" s="129">
        <f>I8*J22</f>
        <v>1704</v>
      </c>
      <c r="L8" s="130"/>
    </row>
    <row r="9" spans="2:12" ht="27.95" customHeight="1" thickBot="1">
      <c r="B9" s="48"/>
      <c r="C9" s="50"/>
      <c r="D9" s="51" t="s">
        <v>41</v>
      </c>
      <c r="E9" s="51"/>
      <c r="F9" s="51"/>
      <c r="G9" s="97"/>
      <c r="H9" s="52" t="s">
        <v>42</v>
      </c>
      <c r="I9" s="53" t="s">
        <v>43</v>
      </c>
      <c r="J9" s="48" t="s">
        <v>44</v>
      </c>
      <c r="K9" s="49"/>
      <c r="L9" s="52" t="s">
        <v>45</v>
      </c>
    </row>
    <row r="10" spans="2:12" ht="25.5" customHeight="1">
      <c r="B10" s="54">
        <v>1</v>
      </c>
      <c r="C10" s="55">
        <f>納品書作成元!H6</f>
        <v>45209</v>
      </c>
      <c r="D10" s="56" t="str">
        <f>納品書作成元!D6</f>
        <v>５年産</v>
      </c>
      <c r="E10" s="46" t="str">
        <f>納品書作成元!E6</f>
        <v>富山県産　てんたかく</v>
      </c>
      <c r="F10" s="46" t="str">
        <f>IF(E10="","","精米")</f>
        <v>精米</v>
      </c>
      <c r="G10" s="99">
        <f>納品書作成元!F6</f>
        <v>30</v>
      </c>
      <c r="H10" s="57">
        <f>納品書作成元!I6</f>
        <v>3</v>
      </c>
      <c r="I10" s="58">
        <f>納品書作成元!K6</f>
        <v>7100</v>
      </c>
      <c r="J10" s="59">
        <f>納品書作成元!L6</f>
        <v>21300</v>
      </c>
      <c r="K10" s="60"/>
      <c r="L10" s="61"/>
    </row>
    <row r="11" spans="2:12" ht="25.5" customHeight="1">
      <c r="B11" s="62">
        <v>2</v>
      </c>
      <c r="C11" s="55" t="str">
        <f>納品書作成元!H7</f>
        <v/>
      </c>
      <c r="D11" s="63" t="str">
        <f>納品書作成元!D7</f>
        <v/>
      </c>
      <c r="E11" s="46" t="str">
        <f>納品書作成元!E7</f>
        <v/>
      </c>
      <c r="F11" s="46" t="str">
        <f t="shared" ref="F11:F21" si="0">IF(E11="","","精米")</f>
        <v/>
      </c>
      <c r="G11" s="99" t="str">
        <f>納品書作成元!F7</f>
        <v/>
      </c>
      <c r="H11" s="64" t="str">
        <f>納品書作成元!I7</f>
        <v/>
      </c>
      <c r="I11" s="65" t="str">
        <f>納品書作成元!K7</f>
        <v/>
      </c>
      <c r="J11" s="66" t="str">
        <f>納品書作成元!L7</f>
        <v/>
      </c>
      <c r="K11" s="67"/>
      <c r="L11" s="64"/>
    </row>
    <row r="12" spans="2:12" ht="25.5" customHeight="1">
      <c r="B12" s="62">
        <v>3</v>
      </c>
      <c r="C12" s="55" t="str">
        <f>納品書作成元!H8</f>
        <v/>
      </c>
      <c r="D12" s="63" t="str">
        <f>納品書作成元!D8</f>
        <v/>
      </c>
      <c r="E12" s="46" t="str">
        <f>納品書作成元!E8</f>
        <v/>
      </c>
      <c r="F12" s="46" t="str">
        <f t="shared" si="0"/>
        <v/>
      </c>
      <c r="G12" s="99" t="str">
        <f>納品書作成元!F8</f>
        <v/>
      </c>
      <c r="H12" s="64" t="str">
        <f>納品書作成元!I8</f>
        <v/>
      </c>
      <c r="I12" s="65" t="str">
        <f>納品書作成元!K8</f>
        <v/>
      </c>
      <c r="J12" s="66" t="str">
        <f>納品書作成元!L8</f>
        <v/>
      </c>
      <c r="K12" s="67"/>
      <c r="L12" s="64"/>
    </row>
    <row r="13" spans="2:12" ht="25.5" customHeight="1">
      <c r="B13" s="62">
        <v>4</v>
      </c>
      <c r="C13" s="68" t="str">
        <f>納品書作成元!H9</f>
        <v/>
      </c>
      <c r="D13" s="63" t="str">
        <f>納品書作成元!D9</f>
        <v/>
      </c>
      <c r="E13" s="46" t="str">
        <f>納品書作成元!E9</f>
        <v/>
      </c>
      <c r="F13" s="46" t="str">
        <f t="shared" si="0"/>
        <v/>
      </c>
      <c r="G13" s="99" t="str">
        <f>納品書作成元!F9</f>
        <v/>
      </c>
      <c r="H13" s="64" t="str">
        <f>納品書作成元!I9</f>
        <v/>
      </c>
      <c r="I13" s="65" t="str">
        <f>納品書作成元!K9</f>
        <v/>
      </c>
      <c r="J13" s="66" t="str">
        <f>納品書作成元!L9</f>
        <v/>
      </c>
      <c r="K13" s="67"/>
      <c r="L13" s="64"/>
    </row>
    <row r="14" spans="2:12" ht="25.5" customHeight="1">
      <c r="B14" s="62">
        <v>5</v>
      </c>
      <c r="C14" s="68" t="str">
        <f>納品書作成元!H10</f>
        <v/>
      </c>
      <c r="D14" s="63" t="str">
        <f>納品書作成元!D10</f>
        <v/>
      </c>
      <c r="E14" s="46" t="str">
        <f>納品書作成元!E10</f>
        <v/>
      </c>
      <c r="F14" s="46" t="str">
        <f t="shared" si="0"/>
        <v/>
      </c>
      <c r="G14" s="99" t="str">
        <f>納品書作成元!F10</f>
        <v/>
      </c>
      <c r="H14" s="64" t="str">
        <f>納品書作成元!I10</f>
        <v/>
      </c>
      <c r="I14" s="65" t="str">
        <f>納品書作成元!K10</f>
        <v/>
      </c>
      <c r="J14" s="66" t="str">
        <f>納品書作成元!L10</f>
        <v/>
      </c>
      <c r="K14" s="67"/>
      <c r="L14" s="64"/>
    </row>
    <row r="15" spans="2:12" ht="25.5" customHeight="1">
      <c r="B15" s="62">
        <v>6</v>
      </c>
      <c r="C15" s="68" t="str">
        <f>納品書作成元!H11</f>
        <v/>
      </c>
      <c r="D15" s="63" t="str">
        <f>納品書作成元!D11</f>
        <v/>
      </c>
      <c r="E15" s="46" t="str">
        <f>納品書作成元!E11</f>
        <v/>
      </c>
      <c r="F15" s="46" t="str">
        <f t="shared" si="0"/>
        <v/>
      </c>
      <c r="G15" s="99" t="str">
        <f>納品書作成元!F11</f>
        <v/>
      </c>
      <c r="H15" s="64" t="str">
        <f>納品書作成元!I11</f>
        <v/>
      </c>
      <c r="I15" s="65" t="str">
        <f>納品書作成元!K11</f>
        <v/>
      </c>
      <c r="J15" s="66" t="str">
        <f>納品書作成元!L11</f>
        <v/>
      </c>
      <c r="K15" s="67"/>
      <c r="L15" s="64"/>
    </row>
    <row r="16" spans="2:12" ht="25.5" customHeight="1">
      <c r="B16" s="62">
        <v>7</v>
      </c>
      <c r="C16" s="68" t="str">
        <f>納品書作成元!H12</f>
        <v/>
      </c>
      <c r="D16" s="63" t="str">
        <f>納品書作成元!D12</f>
        <v/>
      </c>
      <c r="E16" s="46" t="str">
        <f>納品書作成元!E12</f>
        <v/>
      </c>
      <c r="F16" s="46" t="str">
        <f t="shared" si="0"/>
        <v/>
      </c>
      <c r="G16" s="99" t="str">
        <f>納品書作成元!F12</f>
        <v/>
      </c>
      <c r="H16" s="64" t="str">
        <f>納品書作成元!I12</f>
        <v/>
      </c>
      <c r="I16" s="65" t="str">
        <f>納品書作成元!K12</f>
        <v/>
      </c>
      <c r="J16" s="66" t="str">
        <f>納品書作成元!L12</f>
        <v/>
      </c>
      <c r="K16" s="67"/>
      <c r="L16" s="64"/>
    </row>
    <row r="17" spans="2:12" ht="25.5" customHeight="1">
      <c r="B17" s="62">
        <v>8</v>
      </c>
      <c r="C17" s="68" t="str">
        <f>納品書作成元!H13</f>
        <v/>
      </c>
      <c r="D17" s="63" t="str">
        <f>納品書作成元!D13</f>
        <v/>
      </c>
      <c r="E17" s="46" t="str">
        <f>納品書作成元!E13</f>
        <v/>
      </c>
      <c r="F17" s="46" t="str">
        <f t="shared" si="0"/>
        <v/>
      </c>
      <c r="G17" s="99" t="str">
        <f>納品書作成元!F13</f>
        <v/>
      </c>
      <c r="H17" s="64" t="str">
        <f>納品書作成元!I13</f>
        <v/>
      </c>
      <c r="I17" s="65" t="str">
        <f>納品書作成元!K13</f>
        <v/>
      </c>
      <c r="J17" s="66" t="str">
        <f>納品書作成元!L13</f>
        <v/>
      </c>
      <c r="K17" s="67"/>
      <c r="L17" s="64"/>
    </row>
    <row r="18" spans="2:12" ht="25.5" customHeight="1">
      <c r="B18" s="62">
        <v>9</v>
      </c>
      <c r="C18" s="68" t="str">
        <f>納品書作成元!H14</f>
        <v/>
      </c>
      <c r="D18" s="63" t="str">
        <f>納品書作成元!D14</f>
        <v/>
      </c>
      <c r="E18" s="46" t="str">
        <f>納品書作成元!E14</f>
        <v/>
      </c>
      <c r="F18" s="46" t="str">
        <f t="shared" si="0"/>
        <v/>
      </c>
      <c r="G18" s="99" t="str">
        <f>納品書作成元!F14</f>
        <v/>
      </c>
      <c r="H18" s="64" t="str">
        <f>納品書作成元!I14</f>
        <v/>
      </c>
      <c r="I18" s="65" t="str">
        <f>納品書作成元!K14</f>
        <v/>
      </c>
      <c r="J18" s="66" t="str">
        <f>納品書作成元!L14</f>
        <v/>
      </c>
      <c r="K18" s="67"/>
      <c r="L18" s="64"/>
    </row>
    <row r="19" spans="2:12" ht="25.5" customHeight="1">
      <c r="B19" s="62">
        <v>10</v>
      </c>
      <c r="C19" s="68" t="str">
        <f>納品書作成元!H15</f>
        <v/>
      </c>
      <c r="D19" s="63" t="str">
        <f>納品書作成元!D15</f>
        <v/>
      </c>
      <c r="E19" s="46" t="str">
        <f>納品書作成元!E15</f>
        <v/>
      </c>
      <c r="F19" s="46" t="str">
        <f t="shared" si="0"/>
        <v/>
      </c>
      <c r="G19" s="99" t="str">
        <f>納品書作成元!F15</f>
        <v/>
      </c>
      <c r="H19" s="64" t="str">
        <f>納品書作成元!I15</f>
        <v/>
      </c>
      <c r="I19" s="65" t="str">
        <f>納品書作成元!K15</f>
        <v/>
      </c>
      <c r="J19" s="66" t="str">
        <f>納品書作成元!L15</f>
        <v/>
      </c>
      <c r="K19" s="67"/>
      <c r="L19" s="64"/>
    </row>
    <row r="20" spans="2:12" ht="25.5" customHeight="1">
      <c r="B20" s="62">
        <v>11</v>
      </c>
      <c r="C20" s="68" t="str">
        <f>納品書作成元!H16</f>
        <v/>
      </c>
      <c r="D20" s="63" t="str">
        <f>納品書作成元!D16</f>
        <v/>
      </c>
      <c r="E20" s="46" t="str">
        <f>納品書作成元!E16</f>
        <v/>
      </c>
      <c r="F20" s="46" t="str">
        <f t="shared" si="0"/>
        <v/>
      </c>
      <c r="G20" s="99" t="str">
        <f>納品書作成元!F16</f>
        <v/>
      </c>
      <c r="H20" s="64" t="str">
        <f>納品書作成元!I16</f>
        <v/>
      </c>
      <c r="I20" s="65" t="str">
        <f>納品書作成元!K16</f>
        <v/>
      </c>
      <c r="J20" s="66" t="str">
        <f>納品書作成元!L16</f>
        <v/>
      </c>
      <c r="K20" s="67"/>
      <c r="L20" s="64"/>
    </row>
    <row r="21" spans="2:12" ht="25.5" customHeight="1" thickBot="1">
      <c r="B21" s="69">
        <v>12</v>
      </c>
      <c r="C21" s="70" t="str">
        <f>納品書作成元!H17</f>
        <v/>
      </c>
      <c r="D21" s="71" t="str">
        <f>納品書作成元!D17</f>
        <v/>
      </c>
      <c r="E21" s="46" t="str">
        <f>納品書作成元!E17</f>
        <v/>
      </c>
      <c r="F21" s="46" t="str">
        <f t="shared" si="0"/>
        <v/>
      </c>
      <c r="G21" s="99" t="str">
        <f>納品書作成元!F17</f>
        <v/>
      </c>
      <c r="H21" s="72" t="str">
        <f>納品書作成元!I17</f>
        <v/>
      </c>
      <c r="I21" s="73" t="str">
        <f>納品書作成元!K17</f>
        <v/>
      </c>
      <c r="J21" s="74" t="str">
        <f>納品書作成元!L17</f>
        <v/>
      </c>
      <c r="K21" s="75"/>
      <c r="L21" s="72"/>
    </row>
    <row r="22" spans="2:12" ht="27" customHeight="1" thickBot="1">
      <c r="B22" s="76"/>
      <c r="C22" s="77"/>
      <c r="D22" s="53" t="s">
        <v>46</v>
      </c>
      <c r="E22" s="53"/>
      <c r="F22" s="53"/>
      <c r="G22" s="98"/>
      <c r="H22" s="78"/>
      <c r="I22" s="49"/>
      <c r="J22" s="79">
        <f>SUM(J10:J21)</f>
        <v>21300</v>
      </c>
      <c r="K22" s="49"/>
      <c r="L22" s="78"/>
    </row>
    <row r="23" spans="2:12" ht="5.0999999999999996" customHeight="1"/>
  </sheetData>
  <mergeCells count="1">
    <mergeCell ref="K8:L8"/>
  </mergeCells>
  <phoneticPr fontId="13"/>
  <pageMargins left="0.70866141732283472" right="0.70866141732283472" top="0.74803149606299213" bottom="0.74803149606299213" header="0.31496062992125984" footer="0.31496062992125984"/>
  <pageSetup paperSize="9" scale="98" orientation="landscape"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2899-9DEE-4E80-8333-A8BC2133867F}">
  <sheetPr>
    <pageSetUpPr fitToPage="1"/>
  </sheetPr>
  <dimension ref="A1:L19"/>
  <sheetViews>
    <sheetView showGridLines="0" showZeros="0" view="pageBreakPreview" zoomScaleNormal="100" zoomScaleSheetLayoutView="100" workbookViewId="0">
      <selection activeCell="I19" sqref="I19"/>
    </sheetView>
  </sheetViews>
  <sheetFormatPr defaultRowHeight="13.5"/>
  <cols>
    <col min="1" max="1" width="3.875" bestFit="1" customWidth="1"/>
    <col min="2" max="3" width="20.5" customWidth="1"/>
    <col min="4" max="4" width="13.375" customWidth="1"/>
    <col min="5" max="5" width="23.5" style="1" customWidth="1"/>
    <col min="6" max="6" width="8.125" customWidth="1"/>
    <col min="7" max="7" width="22.375" customWidth="1"/>
    <col min="8" max="8" width="18.375" customWidth="1"/>
    <col min="9" max="9" width="9" customWidth="1"/>
    <col min="10" max="10" width="14" customWidth="1"/>
    <col min="11" max="11" width="9.125" customWidth="1"/>
    <col min="12" max="12" width="15.875" bestFit="1" customWidth="1"/>
  </cols>
  <sheetData>
    <row r="1" spans="1:12" ht="16.5" customHeight="1">
      <c r="B1" s="2" t="s">
        <v>47</v>
      </c>
      <c r="C1" s="2"/>
      <c r="D1" s="2"/>
      <c r="E1" s="3"/>
      <c r="F1" s="2"/>
      <c r="G1" s="2"/>
      <c r="I1" t="s">
        <v>37</v>
      </c>
      <c r="J1" t="str">
        <f>'[1]入力用（６の１）'!N1</f>
        <v>〒930-0000　富山県〇〇市〇〇町〇-〇</v>
      </c>
    </row>
    <row r="2" spans="1:12" ht="15" customHeight="1">
      <c r="B2" s="80" t="s">
        <v>48</v>
      </c>
      <c r="C2" s="80"/>
      <c r="D2" s="80"/>
      <c r="E2" s="80"/>
      <c r="F2" s="80"/>
      <c r="G2" s="80"/>
      <c r="I2" t="s">
        <v>38</v>
      </c>
      <c r="J2" t="str">
        <f>'[1]入力用（６の１）'!N2</f>
        <v>農事組合法人　〇〇　代表理事　〇〇　〇〇</v>
      </c>
    </row>
    <row r="3" spans="1:12" ht="21" customHeight="1">
      <c r="B3" s="2"/>
      <c r="C3" s="2"/>
      <c r="D3" s="2"/>
      <c r="E3" s="3"/>
      <c r="F3" s="2"/>
      <c r="G3" s="2"/>
      <c r="I3" t="s">
        <v>49</v>
      </c>
      <c r="J3" t="str">
        <f>'[1]入力用（６の１）'!N3</f>
        <v>000-000-0000</v>
      </c>
    </row>
    <row r="4" spans="1:12" ht="36.950000000000003" customHeight="1">
      <c r="A4" s="81" t="s">
        <v>50</v>
      </c>
      <c r="B4" s="136" t="s">
        <v>20</v>
      </c>
      <c r="C4" s="138" t="s">
        <v>0</v>
      </c>
      <c r="D4" s="139" t="s">
        <v>3</v>
      </c>
      <c r="E4" s="139"/>
      <c r="F4" s="139"/>
      <c r="G4" s="40" t="s">
        <v>2</v>
      </c>
      <c r="H4" s="138" t="s">
        <v>4</v>
      </c>
      <c r="I4" s="138" t="s">
        <v>5</v>
      </c>
      <c r="J4" s="140" t="s">
        <v>6</v>
      </c>
      <c r="K4" s="131" t="s">
        <v>51</v>
      </c>
      <c r="L4" s="131" t="s">
        <v>60</v>
      </c>
    </row>
    <row r="5" spans="1:12" ht="36.950000000000003" customHeight="1">
      <c r="A5" s="103">
        <f>納品書!L2</f>
        <v>3</v>
      </c>
      <c r="B5" s="137"/>
      <c r="C5" s="137"/>
      <c r="D5" s="41" t="s">
        <v>1</v>
      </c>
      <c r="E5" s="41" t="s">
        <v>9</v>
      </c>
      <c r="F5" s="7" t="s">
        <v>7</v>
      </c>
      <c r="G5" s="82" t="s">
        <v>30</v>
      </c>
      <c r="H5" s="137"/>
      <c r="I5" s="137"/>
      <c r="J5" s="141"/>
      <c r="K5" s="132"/>
      <c r="L5" s="132"/>
    </row>
    <row r="6" spans="1:12" ht="19.5" customHeight="1">
      <c r="A6" s="83" t="str">
        <f>$A$5&amp;1</f>
        <v>31</v>
      </c>
      <c r="B6" s="4" t="str">
        <f>IF(ISERROR(VLOOKUP($A6,'入力用（６の２）'!$C$7:$N$46,2,FALSE)),"",VLOOKUP($A6,'入力用（６の２）'!$C$7:$N$46,2,FALSE))</f>
        <v>③</v>
      </c>
      <c r="C6" s="4" t="str">
        <f>IF(ISERROR(VLOOKUP($A6,'入力用（６の２）'!$C$7:$N$46,3,FALSE)),"",VLOOKUP($A6,'入力用（６の２）'!$C$7:$N$46,3,FALSE))</f>
        <v>富山　三郎</v>
      </c>
      <c r="D6" s="4" t="str">
        <f>IF(ISERROR(VLOOKUP($A6,'入力用（６の２）'!$C$7:$N$46,4,FALSE)),"",VLOOKUP($A6,'入力用（６の２）'!$C$7:$N$46,4,FALSE))</f>
        <v>５年産</v>
      </c>
      <c r="E6" s="4" t="str">
        <f>IF(ISERROR(VLOOKUP($A6,'入力用（６の２）'!$C$7:$N$46,5,FALSE)),"",VLOOKUP($A6,'入力用（６の２）'!$C$7:$N$46,5,FALSE))</f>
        <v>富山県産　てんたかく</v>
      </c>
      <c r="F6" s="4">
        <f>IF(ISERROR(VLOOKUP($A6,'入力用（６の２）'!$C$7:$N$46,6,FALSE)),"",VLOOKUP($A6,'入力用（６の２）'!$C$7:$N$46,6,FALSE))</f>
        <v>30</v>
      </c>
      <c r="G6" s="84">
        <f>IF(ISERROR(VLOOKUP($A6,'入力用（６の２）'!$C$7:$N$46,7,FALSE)),"",VLOOKUP($A6,'入力用（６の２）'!$C$7:$N$46,7,FALSE))</f>
        <v>0</v>
      </c>
      <c r="H6" s="84">
        <f>IF(ISERROR(VLOOKUP($A6,'入力用（６の２）'!$C$7:$N$46,8,FALSE)),"",VLOOKUP($A6,'入力用（６の２）'!$C$7:$N$46,8,FALSE))</f>
        <v>45209</v>
      </c>
      <c r="I6" s="4">
        <f>IF(ISERROR(VLOOKUP($A6,'入力用（６の２）'!$C$7:$N$46,9,FALSE)),"",VLOOKUP($A6,'入力用（６の２）'!$C$7:$N$46,9,FALSE))</f>
        <v>3</v>
      </c>
      <c r="J6" s="4">
        <f>IF(ISERROR(VLOOKUP($A6,'入力用（６の２）'!$C$7:$N$46,10,FALSE)),"",VLOOKUP($A6,'入力用（６の２）'!$C$7:$N$46,10,FALSE))</f>
        <v>90</v>
      </c>
      <c r="K6" s="4">
        <f>IF(ISERROR(VLOOKUP($A6,'入力用（６の２）'!$C$7:$N$46,11,FALSE)),"",VLOOKUP($A6,'入力用（６の２）'!$C$7:$N$46,11,FALSE))</f>
        <v>7100</v>
      </c>
      <c r="L6" s="4">
        <f>IF(ISERROR(VLOOKUP($A6,'入力用（６の２）'!$C$7:$N$46,12,FALSE)),"",VLOOKUP($A6,'入力用（６の２）'!$C$7:$N$46,12,FALSE))</f>
        <v>21300</v>
      </c>
    </row>
    <row r="7" spans="1:12" ht="19.5" customHeight="1">
      <c r="A7" s="83" t="str">
        <f>$A$5&amp;2</f>
        <v>32</v>
      </c>
      <c r="B7" s="4" t="str">
        <f>IF(ISERROR(VLOOKUP($A7,'入力用（６の２）'!$C$7:$N$46,2,FALSE)),"",VLOOKUP($A7,'入力用（６の２）'!$C$7:$N$46,2,FALSE))</f>
        <v/>
      </c>
      <c r="C7" s="4" t="str">
        <f>IF(ISERROR(VLOOKUP($A7,'入力用（６の２）'!$C$7:$N$46,3,FALSE)),"",VLOOKUP($A7,'入力用（６の２）'!$C$7:$N$46,3,FALSE))</f>
        <v/>
      </c>
      <c r="D7" s="4" t="str">
        <f>IF(ISERROR(VLOOKUP($A7,'入力用（６の２）'!$C$7:$N$46,4,FALSE)),"",VLOOKUP($A7,'入力用（６の２）'!$C$7:$N$46,4,FALSE))</f>
        <v/>
      </c>
      <c r="E7" s="4" t="str">
        <f>IF(ISERROR(VLOOKUP($A7,'入力用（６の２）'!$C$7:$N$46,5,FALSE)),"",VLOOKUP($A7,'入力用（６の２）'!$C$7:$N$46,5,FALSE))</f>
        <v/>
      </c>
      <c r="F7" s="4" t="str">
        <f>IF(ISERROR(VLOOKUP($A7,'入力用（６の２）'!$C$7:$N$46,6,FALSE)),"",VLOOKUP($A7,'入力用（６の２）'!$C$7:$N$46,6,FALSE))</f>
        <v/>
      </c>
      <c r="G7" s="84" t="str">
        <f>IF(ISERROR(VLOOKUP($A7,'入力用（６の２）'!$C$7:$N$46,7,FALSE)),"",VLOOKUP($A7,'入力用（６の２）'!$C$7:$N$46,7,FALSE))</f>
        <v/>
      </c>
      <c r="H7" s="84" t="str">
        <f>IF(ISERROR(VLOOKUP($A7,'入力用（６の２）'!$C$7:$N$46,8,FALSE)),"",VLOOKUP($A7,'入力用（６の２）'!$C$7:$N$46,8,FALSE))</f>
        <v/>
      </c>
      <c r="I7" s="4" t="str">
        <f>IF(ISERROR(VLOOKUP($A7,'入力用（６の２）'!$C$7:$N$46,9,FALSE)),"",VLOOKUP($A7,'入力用（６の２）'!$C$7:$N$46,9,FALSE))</f>
        <v/>
      </c>
      <c r="J7" s="4" t="str">
        <f>IF(ISERROR(VLOOKUP($A7,'入力用（６の２）'!$C$7:$N$46,10,FALSE)),"",VLOOKUP($A7,'入力用（６の２）'!$C$7:$N$46,10,FALSE))</f>
        <v/>
      </c>
      <c r="K7" s="4" t="str">
        <f>IF(ISERROR(VLOOKUP($A7,'入力用（６の２）'!$C$7:$N$46,11,FALSE)),"",VLOOKUP($A7,'入力用（６の２）'!$C$7:$N$46,11,FALSE))</f>
        <v/>
      </c>
      <c r="L7" s="4" t="str">
        <f>IF(ISERROR(VLOOKUP($A7,'入力用（６の２）'!$C$7:$N$46,12,FALSE)),"",VLOOKUP($A7,'入力用（６の２）'!$C$7:$N$46,12,FALSE))</f>
        <v/>
      </c>
    </row>
    <row r="8" spans="1:12" ht="19.5" customHeight="1">
      <c r="A8" s="83" t="str">
        <f>$A$5&amp;3</f>
        <v>33</v>
      </c>
      <c r="B8" s="4" t="str">
        <f>IF(ISERROR(VLOOKUP($A8,'入力用（６の２）'!$C$7:$N$46,2,FALSE)),"",VLOOKUP($A8,'入力用（６の２）'!$C$7:$N$46,2,FALSE))</f>
        <v/>
      </c>
      <c r="C8" s="4" t="str">
        <f>IF(ISERROR(VLOOKUP($A8,'入力用（６の２）'!$C$7:$N$46,3,FALSE)),"",VLOOKUP($A8,'入力用（６の２）'!$C$7:$N$46,3,FALSE))</f>
        <v/>
      </c>
      <c r="D8" s="4" t="str">
        <f>IF(ISERROR(VLOOKUP($A8,'入力用（６の２）'!$C$7:$N$46,4,FALSE)),"",VLOOKUP($A8,'入力用（６の２）'!$C$7:$N$46,4,FALSE))</f>
        <v/>
      </c>
      <c r="E8" s="4" t="str">
        <f>IF(ISERROR(VLOOKUP($A8,'入力用（６の２）'!$C$7:$N$46,5,FALSE)),"",VLOOKUP($A8,'入力用（６の２）'!$C$7:$N$46,5,FALSE))</f>
        <v/>
      </c>
      <c r="F8" s="4" t="str">
        <f>IF(ISERROR(VLOOKUP($A8,'入力用（６の２）'!$C$7:$N$46,6,FALSE)),"",VLOOKUP($A8,'入力用（６の２）'!$C$7:$N$46,6,FALSE))</f>
        <v/>
      </c>
      <c r="G8" s="84" t="str">
        <f>IF(ISERROR(VLOOKUP($A8,'入力用（６の２）'!$C$7:$N$46,7,FALSE)),"",VLOOKUP($A8,'入力用（６の２）'!$C$7:$N$46,7,FALSE))</f>
        <v/>
      </c>
      <c r="H8" s="84" t="str">
        <f>IF(ISERROR(VLOOKUP($A8,'入力用（６の２）'!$C$7:$N$46,8,FALSE)),"",VLOOKUP($A8,'入力用（６の２）'!$C$7:$N$46,8,FALSE))</f>
        <v/>
      </c>
      <c r="I8" s="4" t="str">
        <f>IF(ISERROR(VLOOKUP($A8,'入力用（６の２）'!$C$7:$N$46,9,FALSE)),"",VLOOKUP($A8,'入力用（６の２）'!$C$7:$N$46,9,FALSE))</f>
        <v/>
      </c>
      <c r="J8" s="4" t="str">
        <f>IF(ISERROR(VLOOKUP($A8,'入力用（６の２）'!$C$7:$N$46,10,FALSE)),"",VLOOKUP($A8,'入力用（６の２）'!$C$7:$N$46,10,FALSE))</f>
        <v/>
      </c>
      <c r="K8" s="4" t="str">
        <f>IF(ISERROR(VLOOKUP($A8,'入力用（６の２）'!$C$7:$N$46,11,FALSE)),"",VLOOKUP($A8,'入力用（６の２）'!$C$7:$N$46,11,FALSE))</f>
        <v/>
      </c>
      <c r="L8" s="4" t="str">
        <f>IF(ISERROR(VLOOKUP($A8,'入力用（６の２）'!$C$7:$N$46,12,FALSE)),"",VLOOKUP($A8,'入力用（６の２）'!$C$7:$N$46,12,FALSE))</f>
        <v/>
      </c>
    </row>
    <row r="9" spans="1:12" ht="19.5" customHeight="1">
      <c r="A9" s="83" t="str">
        <f>$A$5&amp;4</f>
        <v>34</v>
      </c>
      <c r="B9" s="4" t="str">
        <f>IF(ISERROR(VLOOKUP($A9,'入力用（６の２）'!$C$7:$N$46,2,FALSE)),"",VLOOKUP($A9,'入力用（６の２）'!$C$7:$N$46,2,FALSE))</f>
        <v/>
      </c>
      <c r="C9" s="4" t="str">
        <f>IF(ISERROR(VLOOKUP($A9,'入力用（６の２）'!$C$7:$N$46,3,FALSE)),"",VLOOKUP($A9,'入力用（６の２）'!$C$7:$N$46,3,FALSE))</f>
        <v/>
      </c>
      <c r="D9" s="4" t="str">
        <f>IF(ISERROR(VLOOKUP($A9,'入力用（６の２）'!$C$7:$N$46,4,FALSE)),"",VLOOKUP($A9,'入力用（６の２）'!$C$7:$N$46,4,FALSE))</f>
        <v/>
      </c>
      <c r="E9" s="4" t="str">
        <f>IF(ISERROR(VLOOKUP($A9,'入力用（６の２）'!$C$7:$N$46,5,FALSE)),"",VLOOKUP($A9,'入力用（６の２）'!$C$7:$N$46,5,FALSE))</f>
        <v/>
      </c>
      <c r="F9" s="4" t="str">
        <f>IF(ISERROR(VLOOKUP($A9,'入力用（６の２）'!$C$7:$N$46,6,FALSE)),"",VLOOKUP($A9,'入力用（６の２）'!$C$7:$N$46,6,FALSE))</f>
        <v/>
      </c>
      <c r="G9" s="84" t="str">
        <f>IF(ISERROR(VLOOKUP($A9,'入力用（６の２）'!$C$7:$N$46,7,FALSE)),"",VLOOKUP($A9,'入力用（６の２）'!$C$7:$N$46,7,FALSE))</f>
        <v/>
      </c>
      <c r="H9" s="84" t="str">
        <f>IF(ISERROR(VLOOKUP($A9,'入力用（６の２）'!$C$7:$N$46,8,FALSE)),"",VLOOKUP($A9,'入力用（６の２）'!$C$7:$N$46,8,FALSE))</f>
        <v/>
      </c>
      <c r="I9" s="4" t="str">
        <f>IF(ISERROR(VLOOKUP($A9,'入力用（６の２）'!$C$7:$N$46,9,FALSE)),"",VLOOKUP($A9,'入力用（６の２）'!$C$7:$N$46,9,FALSE))</f>
        <v/>
      </c>
      <c r="J9" s="4" t="str">
        <f>IF(ISERROR(VLOOKUP($A9,'入力用（６の２）'!$C$7:$N$46,10,FALSE)),"",VLOOKUP($A9,'入力用（６の２）'!$C$7:$N$46,10,FALSE))</f>
        <v/>
      </c>
      <c r="K9" s="4" t="str">
        <f>IF(ISERROR(VLOOKUP($A9,'入力用（６の２）'!$C$7:$N$46,11,FALSE)),"",VLOOKUP($A9,'入力用（６の２）'!$C$7:$N$46,11,FALSE))</f>
        <v/>
      </c>
      <c r="L9" s="4" t="str">
        <f>IF(ISERROR(VLOOKUP($A9,'入力用（６の２）'!$C$7:$N$46,12,FALSE)),"",VLOOKUP($A9,'入力用（６の２）'!$C$7:$N$46,12,FALSE))</f>
        <v/>
      </c>
    </row>
    <row r="10" spans="1:12" ht="19.5" customHeight="1">
      <c r="A10" s="83" t="str">
        <f>$A$5&amp;5</f>
        <v>35</v>
      </c>
      <c r="B10" s="4" t="str">
        <f>IF(ISERROR(VLOOKUP($A10,'入力用（６の２）'!$C$7:$N$46,2,FALSE)),"",VLOOKUP($A10,'入力用（６の２）'!$C$7:$N$46,2,FALSE))</f>
        <v/>
      </c>
      <c r="C10" s="4" t="str">
        <f>IF(ISERROR(VLOOKUP($A10,'入力用（６の２）'!$C$7:$N$46,3,FALSE)),"",VLOOKUP($A10,'入力用（６の２）'!$C$7:$N$46,3,FALSE))</f>
        <v/>
      </c>
      <c r="D10" s="4" t="str">
        <f>IF(ISERROR(VLOOKUP($A10,'入力用（６の２）'!$C$7:$N$46,4,FALSE)),"",VLOOKUP($A10,'入力用（６の２）'!$C$7:$N$46,4,FALSE))</f>
        <v/>
      </c>
      <c r="E10" s="4" t="str">
        <f>IF(ISERROR(VLOOKUP($A10,'入力用（６の２）'!$C$7:$N$46,5,FALSE)),"",VLOOKUP($A10,'入力用（６の２）'!$C$7:$N$46,5,FALSE))</f>
        <v/>
      </c>
      <c r="F10" s="4" t="str">
        <f>IF(ISERROR(VLOOKUP($A10,'入力用（６の２）'!$C$7:$N$46,6,FALSE)),"",VLOOKUP($A10,'入力用（６の２）'!$C$7:$N$46,6,FALSE))</f>
        <v/>
      </c>
      <c r="G10" s="84" t="str">
        <f>IF(ISERROR(VLOOKUP($A10,'入力用（６の２）'!$C$7:$N$46,7,FALSE)),"",VLOOKUP($A10,'入力用（６の２）'!$C$7:$N$46,7,FALSE))</f>
        <v/>
      </c>
      <c r="H10" s="84" t="str">
        <f>IF(ISERROR(VLOOKUP($A10,'入力用（６の２）'!$C$7:$N$46,8,FALSE)),"",VLOOKUP($A10,'入力用（６の２）'!$C$7:$N$46,8,FALSE))</f>
        <v/>
      </c>
      <c r="I10" s="4" t="str">
        <f>IF(ISERROR(VLOOKUP($A10,'入力用（６の２）'!$C$7:$N$46,9,FALSE)),"",VLOOKUP($A10,'入力用（６の２）'!$C$7:$N$46,9,FALSE))</f>
        <v/>
      </c>
      <c r="J10" s="4" t="str">
        <f>IF(ISERROR(VLOOKUP($A10,'入力用（６の２）'!$C$7:$N$46,10,FALSE)),"",VLOOKUP($A10,'入力用（６の２）'!$C$7:$N$46,10,FALSE))</f>
        <v/>
      </c>
      <c r="K10" s="4" t="str">
        <f>IF(ISERROR(VLOOKUP($A10,'入力用（６の２）'!$C$7:$N$46,11,FALSE)),"",VLOOKUP($A10,'入力用（６の２）'!$C$7:$N$46,11,FALSE))</f>
        <v/>
      </c>
      <c r="L10" s="4" t="str">
        <f>IF(ISERROR(VLOOKUP($A10,'入力用（６の２）'!$C$7:$N$46,12,FALSE)),"",VLOOKUP($A10,'入力用（６の２）'!$C$7:$N$46,12,FALSE))</f>
        <v/>
      </c>
    </row>
    <row r="11" spans="1:12" ht="19.5" customHeight="1">
      <c r="A11" s="83" t="str">
        <f>$A$5&amp;6</f>
        <v>36</v>
      </c>
      <c r="B11" s="4" t="str">
        <f>IF(ISERROR(VLOOKUP($A11,'入力用（６の２）'!$C$7:$N$46,2,FALSE)),"",VLOOKUP($A11,'入力用（６の２）'!$C$7:$N$46,2,FALSE))</f>
        <v/>
      </c>
      <c r="C11" s="4" t="str">
        <f>IF(ISERROR(VLOOKUP($A11,'入力用（６の２）'!$C$7:$N$46,3,FALSE)),"",VLOOKUP($A11,'入力用（６の２）'!$C$7:$N$46,3,FALSE))</f>
        <v/>
      </c>
      <c r="D11" s="4" t="str">
        <f>IF(ISERROR(VLOOKUP($A11,'入力用（６の２）'!$C$7:$N$46,4,FALSE)),"",VLOOKUP($A11,'入力用（６の２）'!$C$7:$N$46,4,FALSE))</f>
        <v/>
      </c>
      <c r="E11" s="4" t="str">
        <f>IF(ISERROR(VLOOKUP($A11,'入力用（６の２）'!$C$7:$N$46,5,FALSE)),"",VLOOKUP($A11,'入力用（６の２）'!$C$7:$N$46,5,FALSE))</f>
        <v/>
      </c>
      <c r="F11" s="4" t="str">
        <f>IF(ISERROR(VLOOKUP($A11,'入力用（６の２）'!$C$7:$N$46,6,FALSE)),"",VLOOKUP($A11,'入力用（６の２）'!$C$7:$N$46,6,FALSE))</f>
        <v/>
      </c>
      <c r="G11" s="84" t="str">
        <f>IF(ISERROR(VLOOKUP($A11,'入力用（６の２）'!$C$7:$N$46,7,FALSE)),"",VLOOKUP($A11,'入力用（６の２）'!$C$7:$N$46,7,FALSE))</f>
        <v/>
      </c>
      <c r="H11" s="84" t="str">
        <f>IF(ISERROR(VLOOKUP($A11,'入力用（６の２）'!$C$7:$N$46,8,FALSE)),"",VLOOKUP($A11,'入力用（６の２）'!$C$7:$N$46,8,FALSE))</f>
        <v/>
      </c>
      <c r="I11" s="4" t="str">
        <f>IF(ISERROR(VLOOKUP($A11,'入力用（６の２）'!$C$7:$N$46,9,FALSE)),"",VLOOKUP($A11,'入力用（６の２）'!$C$7:$N$46,9,FALSE))</f>
        <v/>
      </c>
      <c r="J11" s="4" t="str">
        <f>IF(ISERROR(VLOOKUP($A11,'入力用（６の２）'!$C$7:$N$46,10,FALSE)),"",VLOOKUP($A11,'入力用（６の２）'!$C$7:$N$46,10,FALSE))</f>
        <v/>
      </c>
      <c r="K11" s="4" t="str">
        <f>IF(ISERROR(VLOOKUP($A11,'入力用（６の２）'!$C$7:$N$46,11,FALSE)),"",VLOOKUP($A11,'入力用（６の２）'!$C$7:$N$46,11,FALSE))</f>
        <v/>
      </c>
      <c r="L11" s="4" t="str">
        <f>IF(ISERROR(VLOOKUP($A11,'入力用（６の２）'!$C$7:$N$46,12,FALSE)),"",VLOOKUP($A11,'入力用（６の２）'!$C$7:$N$46,12,FALSE))</f>
        <v/>
      </c>
    </row>
    <row r="12" spans="1:12" ht="19.5" customHeight="1">
      <c r="A12" s="83" t="str">
        <f>$A$5&amp;7</f>
        <v>37</v>
      </c>
      <c r="B12" s="4" t="str">
        <f>IF(ISERROR(VLOOKUP($A12,'入力用（６の２）'!$C$7:$N$46,2,FALSE)),"",VLOOKUP($A12,'入力用（６の２）'!$C$7:$N$46,2,FALSE))</f>
        <v/>
      </c>
      <c r="C12" s="4" t="str">
        <f>IF(ISERROR(VLOOKUP($A12,'入力用（６の２）'!$C$7:$N$46,3,FALSE)),"",VLOOKUP($A12,'入力用（６の２）'!$C$7:$N$46,3,FALSE))</f>
        <v/>
      </c>
      <c r="D12" s="4" t="str">
        <f>IF(ISERROR(VLOOKUP($A12,'入力用（６の２）'!$C$7:$N$46,4,FALSE)),"",VLOOKUP($A12,'入力用（６の２）'!$C$7:$N$46,4,FALSE))</f>
        <v/>
      </c>
      <c r="E12" s="4" t="str">
        <f>IF(ISERROR(VLOOKUP($A12,'入力用（６の２）'!$C$7:$N$46,5,FALSE)),"",VLOOKUP($A12,'入力用（６の２）'!$C$7:$N$46,5,FALSE))</f>
        <v/>
      </c>
      <c r="F12" s="4" t="str">
        <f>IF(ISERROR(VLOOKUP($A12,'入力用（６の２）'!$C$7:$N$46,6,FALSE)),"",VLOOKUP($A12,'入力用（６の２）'!$C$7:$N$46,6,FALSE))</f>
        <v/>
      </c>
      <c r="G12" s="84" t="str">
        <f>IF(ISERROR(VLOOKUP($A12,'入力用（６の２）'!$C$7:$N$46,7,FALSE)),"",VLOOKUP($A12,'入力用（６の２）'!$C$7:$N$46,7,FALSE))</f>
        <v/>
      </c>
      <c r="H12" s="84" t="str">
        <f>IF(ISERROR(VLOOKUP($A12,'入力用（６の２）'!$C$7:$N$46,8,FALSE)),"",VLOOKUP($A12,'入力用（６の２）'!$C$7:$N$46,8,FALSE))</f>
        <v/>
      </c>
      <c r="I12" s="4" t="str">
        <f>IF(ISERROR(VLOOKUP($A12,'入力用（６の２）'!$C$7:$N$46,9,FALSE)),"",VLOOKUP($A12,'入力用（６の２）'!$C$7:$N$46,9,FALSE))</f>
        <v/>
      </c>
      <c r="J12" s="4" t="str">
        <f>IF(ISERROR(VLOOKUP($A12,'入力用（６の２）'!$C$7:$N$46,10,FALSE)),"",VLOOKUP($A12,'入力用（６の２）'!$C$7:$N$46,10,FALSE))</f>
        <v/>
      </c>
      <c r="K12" s="4" t="str">
        <f>IF(ISERROR(VLOOKUP($A12,'入力用（６の２）'!$C$7:$N$46,11,FALSE)),"",VLOOKUP($A12,'入力用（６の２）'!$C$7:$N$46,11,FALSE))</f>
        <v/>
      </c>
      <c r="L12" s="4" t="str">
        <f>IF(ISERROR(VLOOKUP($A12,'入力用（６の２）'!$C$7:$N$46,12,FALSE)),"",VLOOKUP($A12,'入力用（６の２）'!$C$7:$N$46,12,FALSE))</f>
        <v/>
      </c>
    </row>
    <row r="13" spans="1:12" ht="19.5" customHeight="1">
      <c r="A13" s="83" t="str">
        <f>$A$5&amp;8</f>
        <v>38</v>
      </c>
      <c r="B13" s="4" t="str">
        <f>IF(ISERROR(VLOOKUP($A13,'入力用（６の２）'!$C$7:$N$46,2,FALSE)),"",VLOOKUP($A13,'入力用（６の２）'!$C$7:$N$46,2,FALSE))</f>
        <v/>
      </c>
      <c r="C13" s="4" t="str">
        <f>IF(ISERROR(VLOOKUP($A13,'入力用（６の２）'!$C$7:$N$46,3,FALSE)),"",VLOOKUP($A13,'入力用（６の２）'!$C$7:$N$46,3,FALSE))</f>
        <v/>
      </c>
      <c r="D13" s="4" t="str">
        <f>IF(ISERROR(VLOOKUP($A13,'入力用（６の２）'!$C$7:$N$46,4,FALSE)),"",VLOOKUP($A13,'入力用（６の２）'!$C$7:$N$46,4,FALSE))</f>
        <v/>
      </c>
      <c r="E13" s="4" t="str">
        <f>IF(ISERROR(VLOOKUP($A13,'入力用（６の２）'!$C$7:$N$46,5,FALSE)),"",VLOOKUP($A13,'入力用（６の２）'!$C$7:$N$46,5,FALSE))</f>
        <v/>
      </c>
      <c r="F13" s="4" t="str">
        <f>IF(ISERROR(VLOOKUP($A13,'入力用（６の２）'!$C$7:$N$46,6,FALSE)),"",VLOOKUP($A13,'入力用（６の２）'!$C$7:$N$46,6,FALSE))</f>
        <v/>
      </c>
      <c r="G13" s="84" t="str">
        <f>IF(ISERROR(VLOOKUP($A13,'入力用（６の２）'!$C$7:$N$46,7,FALSE)),"",VLOOKUP($A13,'入力用（６の２）'!$C$7:$N$46,7,FALSE))</f>
        <v/>
      </c>
      <c r="H13" s="84" t="str">
        <f>IF(ISERROR(VLOOKUP($A13,'入力用（６の２）'!$C$7:$N$46,8,FALSE)),"",VLOOKUP($A13,'入力用（６の２）'!$C$7:$N$46,8,FALSE))</f>
        <v/>
      </c>
      <c r="I13" s="4" t="str">
        <f>IF(ISERROR(VLOOKUP($A13,'入力用（６の２）'!$C$7:$N$46,9,FALSE)),"",VLOOKUP($A13,'入力用（６の２）'!$C$7:$N$46,9,FALSE))</f>
        <v/>
      </c>
      <c r="J13" s="4" t="str">
        <f>IF(ISERROR(VLOOKUP($A13,'入力用（６の２）'!$C$7:$N$46,10,FALSE)),"",VLOOKUP($A13,'入力用（６の２）'!$C$7:$N$46,10,FALSE))</f>
        <v/>
      </c>
      <c r="K13" s="4" t="str">
        <f>IF(ISERROR(VLOOKUP($A13,'入力用（６の２）'!$C$7:$N$46,11,FALSE)),"",VLOOKUP($A13,'入力用（６の２）'!$C$7:$N$46,11,FALSE))</f>
        <v/>
      </c>
      <c r="L13" s="4" t="str">
        <f>IF(ISERROR(VLOOKUP($A13,'入力用（６の２）'!$C$7:$N$46,12,FALSE)),"",VLOOKUP($A13,'入力用（６の２）'!$C$7:$N$46,12,FALSE))</f>
        <v/>
      </c>
    </row>
    <row r="14" spans="1:12" ht="19.5" customHeight="1">
      <c r="A14" s="83" t="str">
        <f>$A$5&amp;9</f>
        <v>39</v>
      </c>
      <c r="B14" s="4" t="str">
        <f>IF(ISERROR(VLOOKUP($A14,'入力用（６の２）'!$C$7:$N$46,2,FALSE)),"",VLOOKUP($A14,'入力用（６の２）'!$C$7:$N$46,2,FALSE))</f>
        <v/>
      </c>
      <c r="C14" s="4" t="str">
        <f>IF(ISERROR(VLOOKUP($A14,'入力用（６の２）'!$C$7:$N$46,3,FALSE)),"",VLOOKUP($A14,'入力用（６の２）'!$C$7:$N$46,3,FALSE))</f>
        <v/>
      </c>
      <c r="D14" s="4" t="str">
        <f>IF(ISERROR(VLOOKUP($A14,'入力用（６の２）'!$C$7:$N$46,4,FALSE)),"",VLOOKUP($A14,'入力用（６の２）'!$C$7:$N$46,4,FALSE))</f>
        <v/>
      </c>
      <c r="E14" s="4" t="str">
        <f>IF(ISERROR(VLOOKUP($A14,'入力用（６の２）'!$C$7:$N$46,5,FALSE)),"",VLOOKUP($A14,'入力用（６の２）'!$C$7:$N$46,5,FALSE))</f>
        <v/>
      </c>
      <c r="F14" s="4" t="str">
        <f>IF(ISERROR(VLOOKUP($A14,'入力用（６の２）'!$C$7:$N$46,6,FALSE)),"",VLOOKUP($A14,'入力用（６の２）'!$C$7:$N$46,6,FALSE))</f>
        <v/>
      </c>
      <c r="G14" s="84" t="str">
        <f>IF(ISERROR(VLOOKUP($A14,'入力用（６の２）'!$C$7:$N$46,7,FALSE)),"",VLOOKUP($A14,'入力用（６の２）'!$C$7:$N$46,7,FALSE))</f>
        <v/>
      </c>
      <c r="H14" s="84" t="str">
        <f>IF(ISERROR(VLOOKUP($A14,'入力用（６の２）'!$C$7:$N$46,8,FALSE)),"",VLOOKUP($A14,'入力用（６の２）'!$C$7:$N$46,8,FALSE))</f>
        <v/>
      </c>
      <c r="I14" s="4" t="str">
        <f>IF(ISERROR(VLOOKUP($A14,'入力用（６の２）'!$C$7:$N$46,9,FALSE)),"",VLOOKUP($A14,'入力用（６の２）'!$C$7:$N$46,9,FALSE))</f>
        <v/>
      </c>
      <c r="J14" s="4" t="str">
        <f>IF(ISERROR(VLOOKUP($A14,'入力用（６の２）'!$C$7:$N$46,10,FALSE)),"",VLOOKUP($A14,'入力用（６の２）'!$C$7:$N$46,10,FALSE))</f>
        <v/>
      </c>
      <c r="K14" s="4" t="str">
        <f>IF(ISERROR(VLOOKUP($A14,'入力用（６の２）'!$C$7:$N$46,11,FALSE)),"",VLOOKUP($A14,'入力用（６の２）'!$C$7:$N$46,11,FALSE))</f>
        <v/>
      </c>
      <c r="L14" s="4" t="str">
        <f>IF(ISERROR(VLOOKUP($A14,'入力用（６の２）'!$C$7:$N$46,12,FALSE)),"",VLOOKUP($A14,'入力用（６の２）'!$C$7:$N$46,12,FALSE))</f>
        <v/>
      </c>
    </row>
    <row r="15" spans="1:12" ht="19.5" customHeight="1">
      <c r="A15" s="83" t="str">
        <f>$A$5&amp;10</f>
        <v>310</v>
      </c>
      <c r="B15" s="4" t="str">
        <f>IF(ISERROR(VLOOKUP($A15,'入力用（６の２）'!$C$7:$N$46,2,FALSE)),"",VLOOKUP($A15,'入力用（６の２）'!$C$7:$N$46,2,FALSE))</f>
        <v/>
      </c>
      <c r="C15" s="4" t="str">
        <f>IF(ISERROR(VLOOKUP($A15,'入力用（６の２）'!$C$7:$N$46,3,FALSE)),"",VLOOKUP($A15,'入力用（６の２）'!$C$7:$N$46,3,FALSE))</f>
        <v/>
      </c>
      <c r="D15" s="4" t="str">
        <f>IF(ISERROR(VLOOKUP($A15,'入力用（６の２）'!$C$7:$N$46,4,FALSE)),"",VLOOKUP($A15,'入力用（６の２）'!$C$7:$N$46,4,FALSE))</f>
        <v/>
      </c>
      <c r="E15" s="4" t="str">
        <f>IF(ISERROR(VLOOKUP($A15,'入力用（６の２）'!$C$7:$N$46,5,FALSE)),"",VLOOKUP($A15,'入力用（６の２）'!$C$7:$N$46,5,FALSE))</f>
        <v/>
      </c>
      <c r="F15" s="4" t="str">
        <f>IF(ISERROR(VLOOKUP($A15,'入力用（６の２）'!$C$7:$N$46,6,FALSE)),"",VLOOKUP($A15,'入力用（６の２）'!$C$7:$N$46,6,FALSE))</f>
        <v/>
      </c>
      <c r="G15" s="84" t="str">
        <f>IF(ISERROR(VLOOKUP($A15,'入力用（６の２）'!$C$7:$N$46,7,FALSE)),"",VLOOKUP($A15,'入力用（６の２）'!$C$7:$N$46,7,FALSE))</f>
        <v/>
      </c>
      <c r="H15" s="84" t="str">
        <f>IF(ISERROR(VLOOKUP($A15,'入力用（６の２）'!$C$7:$N$46,8,FALSE)),"",VLOOKUP($A15,'入力用（６の２）'!$C$7:$N$46,8,FALSE))</f>
        <v/>
      </c>
      <c r="I15" s="4" t="str">
        <f>IF(ISERROR(VLOOKUP($A15,'入力用（６の２）'!$C$7:$N$46,9,FALSE)),"",VLOOKUP($A15,'入力用（６の２）'!$C$7:$N$46,9,FALSE))</f>
        <v/>
      </c>
      <c r="J15" s="4" t="str">
        <f>IF(ISERROR(VLOOKUP($A15,'入力用（６の２）'!$C$7:$N$46,10,FALSE)),"",VLOOKUP($A15,'入力用（６の２）'!$C$7:$N$46,10,FALSE))</f>
        <v/>
      </c>
      <c r="K15" s="4" t="str">
        <f>IF(ISERROR(VLOOKUP($A15,'入力用（６の２）'!$C$7:$N$46,11,FALSE)),"",VLOOKUP($A15,'入力用（６の２）'!$C$7:$N$46,11,FALSE))</f>
        <v/>
      </c>
      <c r="L15" s="4" t="str">
        <f>IF(ISERROR(VLOOKUP($A15,'入力用（６の２）'!$C$7:$N$46,12,FALSE)),"",VLOOKUP($A15,'入力用（６の２）'!$C$7:$N$46,12,FALSE))</f>
        <v/>
      </c>
    </row>
    <row r="16" spans="1:12" ht="19.5" customHeight="1">
      <c r="A16" s="83" t="str">
        <f>$A$5&amp;11</f>
        <v>311</v>
      </c>
      <c r="B16" s="4" t="str">
        <f>IF(ISERROR(VLOOKUP($A16,'入力用（６の２）'!$C$7:$N$46,2,FALSE)),"",VLOOKUP($A16,'入力用（６の２）'!$C$7:$N$46,2,FALSE))</f>
        <v/>
      </c>
      <c r="C16" s="4" t="str">
        <f>IF(ISERROR(VLOOKUP($A16,'入力用（６の２）'!$C$7:$N$46,3,FALSE)),"",VLOOKUP($A16,'入力用（６の２）'!$C$7:$N$46,3,FALSE))</f>
        <v/>
      </c>
      <c r="D16" s="4" t="str">
        <f>IF(ISERROR(VLOOKUP($A16,'入力用（６の２）'!$C$7:$N$46,4,FALSE)),"",VLOOKUP($A16,'入力用（６の２）'!$C$7:$N$46,4,FALSE))</f>
        <v/>
      </c>
      <c r="E16" s="4" t="str">
        <f>IF(ISERROR(VLOOKUP($A16,'入力用（６の２）'!$C$7:$N$46,5,FALSE)),"",VLOOKUP($A16,'入力用（６の２）'!$C$7:$N$46,5,FALSE))</f>
        <v/>
      </c>
      <c r="F16" s="4" t="str">
        <f>IF(ISERROR(VLOOKUP($A16,'入力用（６の２）'!$C$7:$N$46,6,FALSE)),"",VLOOKUP($A16,'入力用（６の２）'!$C$7:$N$46,6,FALSE))</f>
        <v/>
      </c>
      <c r="G16" s="84" t="str">
        <f>IF(ISERROR(VLOOKUP($A16,'入力用（６の２）'!$C$7:$N$46,7,FALSE)),"",VLOOKUP($A16,'入力用（６の２）'!$C$7:$N$46,7,FALSE))</f>
        <v/>
      </c>
      <c r="H16" s="84" t="str">
        <f>IF(ISERROR(VLOOKUP($A16,'入力用（６の２）'!$C$7:$N$46,8,FALSE)),"",VLOOKUP($A16,'入力用（６の２）'!$C$7:$N$46,8,FALSE))</f>
        <v/>
      </c>
      <c r="I16" s="4" t="str">
        <f>IF(ISERROR(VLOOKUP($A16,'入力用（６の２）'!$C$7:$N$46,9,FALSE)),"",VLOOKUP($A16,'入力用（６の２）'!$C$7:$N$46,9,FALSE))</f>
        <v/>
      </c>
      <c r="J16" s="4" t="str">
        <f>IF(ISERROR(VLOOKUP($A16,'入力用（６の２）'!$C$7:$N$46,10,FALSE)),"",VLOOKUP($A16,'入力用（６の２）'!$C$7:$N$46,10,FALSE))</f>
        <v/>
      </c>
      <c r="K16" s="4" t="str">
        <f>IF(ISERROR(VLOOKUP($A16,'入力用（６の２）'!$C$7:$N$46,11,FALSE)),"",VLOOKUP($A16,'入力用（６の２）'!$C$7:$N$46,11,FALSE))</f>
        <v/>
      </c>
      <c r="L16" s="4" t="str">
        <f>IF(ISERROR(VLOOKUP($A16,'入力用（６の２）'!$C$7:$N$46,12,FALSE)),"",VLOOKUP($A16,'入力用（６の２）'!$C$7:$N$46,12,FALSE))</f>
        <v/>
      </c>
    </row>
    <row r="17" spans="1:12" ht="19.5" customHeight="1">
      <c r="A17" s="83" t="str">
        <f>$A$5&amp;12</f>
        <v>312</v>
      </c>
      <c r="B17" s="4" t="str">
        <f>IF(ISERROR(VLOOKUP($A17,'入力用（６の２）'!$C$7:$N$46,2,FALSE)),"",VLOOKUP($A17,'入力用（６の２）'!$C$7:$N$46,2,FALSE))</f>
        <v/>
      </c>
      <c r="C17" s="4" t="str">
        <f>IF(ISERROR(VLOOKUP($A17,'入力用（６の２）'!$C$7:$N$46,3,FALSE)),"",VLOOKUP($A17,'入力用（６の２）'!$C$7:$N$46,3,FALSE))</f>
        <v/>
      </c>
      <c r="D17" s="4" t="str">
        <f>IF(ISERROR(VLOOKUP($A17,'入力用（６の２）'!$C$7:$N$46,4,FALSE)),"",VLOOKUP($A17,'入力用（６の２）'!$C$7:$N$46,4,FALSE))</f>
        <v/>
      </c>
      <c r="E17" s="4" t="str">
        <f>IF(ISERROR(VLOOKUP($A17,'入力用（６の２）'!$C$7:$N$46,5,FALSE)),"",VLOOKUP($A17,'入力用（６の２）'!$C$7:$N$46,5,FALSE))</f>
        <v/>
      </c>
      <c r="F17" s="4" t="str">
        <f>IF(ISERROR(VLOOKUP($A17,'入力用（６の２）'!$C$7:$N$46,6,FALSE)),"",VLOOKUP($A17,'入力用（６の２）'!$C$7:$N$46,6,FALSE))</f>
        <v/>
      </c>
      <c r="G17" s="84" t="str">
        <f>IF(ISERROR(VLOOKUP($A17,'入力用（６の２）'!$C$7:$N$46,7,FALSE)),"",VLOOKUP($A17,'入力用（６の２）'!$C$7:$N$46,7,FALSE))</f>
        <v/>
      </c>
      <c r="H17" s="84" t="str">
        <f>IF(ISERROR(VLOOKUP($A17,'入力用（６の２）'!$C$7:$N$46,8,FALSE)),"",VLOOKUP($A17,'入力用（６の２）'!$C$7:$N$46,8,FALSE))</f>
        <v/>
      </c>
      <c r="I17" s="4" t="str">
        <f>IF(ISERROR(VLOOKUP($A17,'入力用（６の２）'!$C$7:$N$46,9,FALSE)),"",VLOOKUP($A17,'入力用（６の２）'!$C$7:$N$46,9,FALSE))</f>
        <v/>
      </c>
      <c r="J17" s="4" t="str">
        <f>IF(ISERROR(VLOOKUP($A17,'入力用（６の２）'!$C$7:$N$46,10,FALSE)),"",VLOOKUP($A17,'入力用（６の２）'!$C$7:$N$46,10,FALSE))</f>
        <v/>
      </c>
      <c r="K17" s="4" t="str">
        <f>IF(ISERROR(VLOOKUP($A17,'入力用（６の２）'!$C$7:$N$46,11,FALSE)),"",VLOOKUP($A17,'入力用（６の２）'!$C$7:$N$46,11,FALSE))</f>
        <v/>
      </c>
      <c r="L17" s="4" t="str">
        <f>IF(ISERROR(VLOOKUP($A17,'入力用（６の２）'!$C$7:$N$46,12,FALSE)),"",VLOOKUP($A17,'入力用（６の２）'!$C$7:$N$46,12,FALSE))</f>
        <v/>
      </c>
    </row>
    <row r="18" spans="1:12" ht="19.5" customHeight="1">
      <c r="A18" s="85"/>
      <c r="B18" s="133" t="s">
        <v>52</v>
      </c>
      <c r="C18" s="134"/>
      <c r="D18" s="134"/>
      <c r="E18" s="134"/>
      <c r="F18" s="134"/>
      <c r="G18" s="134"/>
      <c r="H18" s="135"/>
      <c r="I18" s="13">
        <f>SUM(I6:I17)</f>
        <v>3</v>
      </c>
      <c r="J18" s="86">
        <f>SUM(J6:J17)</f>
        <v>90</v>
      </c>
      <c r="K18" s="87"/>
      <c r="L18" s="86">
        <f>SUM(L6:L17)</f>
        <v>21300</v>
      </c>
    </row>
    <row r="19" spans="1:12" ht="19.5" customHeight="1">
      <c r="B19" s="88"/>
      <c r="C19" s="89"/>
      <c r="D19" s="89"/>
      <c r="E19" s="90"/>
      <c r="F19" s="89"/>
      <c r="G19" s="89"/>
      <c r="H19" s="91"/>
      <c r="I19" s="92" t="s">
        <v>53</v>
      </c>
      <c r="J19" s="93">
        <f>ROUNDDOWN(J18,0)</f>
        <v>90</v>
      </c>
      <c r="K19" s="87"/>
      <c r="L19" s="94"/>
    </row>
  </sheetData>
  <mergeCells count="9">
    <mergeCell ref="K4:K5"/>
    <mergeCell ref="L4:L5"/>
    <mergeCell ref="B18:H18"/>
    <mergeCell ref="B4:B5"/>
    <mergeCell ref="C4:C5"/>
    <mergeCell ref="D4:F4"/>
    <mergeCell ref="H4:H5"/>
    <mergeCell ref="I4:I5"/>
    <mergeCell ref="J4:J5"/>
  </mergeCells>
  <phoneticPr fontId="13"/>
  <pageMargins left="0.43307086614173229" right="3.937007874015748E-2" top="0.55118110236220474" bottom="0.35433070866141736" header="0.31496062992125984" footer="0.31496062992125984"/>
  <pageSetup paperSize="9" scale="80" fitToHeight="3" orientation="landscape" cellComments="asDisplayed"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N57"/>
  <sheetViews>
    <sheetView showGridLines="0" showZeros="0" topLeftCell="A5" zoomScale="80" zoomScaleNormal="80" zoomScaleSheetLayoutView="100" workbookViewId="0">
      <selection activeCell="H28" sqref="H28"/>
    </sheetView>
  </sheetViews>
  <sheetFormatPr defaultRowHeight="13.5"/>
  <cols>
    <col min="1" max="2" width="2.75" bestFit="1" customWidth="1"/>
    <col min="3" max="3" width="3.875" bestFit="1" customWidth="1"/>
    <col min="4" max="4" width="21" customWidth="1"/>
    <col min="5" max="5" width="20.5" customWidth="1"/>
    <col min="6" max="6" width="13.375" customWidth="1"/>
    <col min="7" max="7" width="23.5" style="1" customWidth="1"/>
    <col min="8" max="8" width="8.125" customWidth="1"/>
    <col min="9" max="9" width="22.375" customWidth="1"/>
    <col min="10" max="10" width="17.625" customWidth="1"/>
    <col min="11" max="11" width="9" customWidth="1"/>
    <col min="12" max="12" width="24.125" customWidth="1"/>
    <col min="13" max="13" width="9.125" customWidth="1"/>
    <col min="14" max="14" width="15.875" bestFit="1" customWidth="1"/>
  </cols>
  <sheetData>
    <row r="1" spans="1:14" ht="16.5" customHeight="1">
      <c r="D1" s="2" t="s">
        <v>15</v>
      </c>
      <c r="F1" s="2"/>
      <c r="G1" s="3"/>
      <c r="H1" s="2"/>
      <c r="I1" s="2"/>
      <c r="J1" s="2"/>
      <c r="K1" s="2"/>
      <c r="L1" s="2"/>
      <c r="M1" t="s">
        <v>37</v>
      </c>
      <c r="N1" s="106" t="s">
        <v>54</v>
      </c>
    </row>
    <row r="2" spans="1:14" ht="15" customHeight="1">
      <c r="E2" s="154" t="s">
        <v>11</v>
      </c>
      <c r="F2" s="154"/>
      <c r="G2" s="154"/>
      <c r="H2" s="154"/>
      <c r="I2" s="154"/>
      <c r="J2" s="154"/>
      <c r="K2" s="154"/>
      <c r="L2" s="154"/>
      <c r="M2" t="s">
        <v>38</v>
      </c>
      <c r="N2" s="106" t="s">
        <v>55</v>
      </c>
    </row>
    <row r="3" spans="1:14" ht="21" customHeight="1">
      <c r="E3" s="2"/>
      <c r="F3" s="2"/>
      <c r="G3" s="3"/>
      <c r="H3" s="2"/>
      <c r="I3" s="17" t="s">
        <v>98</v>
      </c>
      <c r="J3" s="2" t="str">
        <f>N2</f>
        <v>〇〇　〇〇</v>
      </c>
      <c r="K3" s="2"/>
      <c r="L3" s="2"/>
      <c r="M3" t="s">
        <v>49</v>
      </c>
      <c r="N3" s="106" t="s">
        <v>56</v>
      </c>
    </row>
    <row r="4" spans="1:14" ht="5.25" customHeight="1"/>
    <row r="5" spans="1:14" ht="36.950000000000003" customHeight="1">
      <c r="A5" s="144" t="s">
        <v>50</v>
      </c>
      <c r="B5" s="145"/>
      <c r="C5" s="146"/>
      <c r="D5" s="136" t="s">
        <v>20</v>
      </c>
      <c r="E5" s="138" t="s">
        <v>0</v>
      </c>
      <c r="F5" s="139" t="s">
        <v>3</v>
      </c>
      <c r="G5" s="139"/>
      <c r="H5" s="139"/>
      <c r="I5" s="9" t="s">
        <v>2</v>
      </c>
      <c r="J5" s="138" t="s">
        <v>4</v>
      </c>
      <c r="K5" s="138" t="s">
        <v>5</v>
      </c>
      <c r="L5" s="140" t="s">
        <v>6</v>
      </c>
      <c r="M5" s="131" t="s">
        <v>51</v>
      </c>
      <c r="N5" s="131" t="s">
        <v>60</v>
      </c>
    </row>
    <row r="6" spans="1:14" ht="36.950000000000003" customHeight="1">
      <c r="A6" s="95"/>
      <c r="B6" s="95"/>
      <c r="C6" s="96"/>
      <c r="D6" s="137"/>
      <c r="E6" s="137"/>
      <c r="F6" s="8" t="s">
        <v>1</v>
      </c>
      <c r="G6" s="8" t="s">
        <v>9</v>
      </c>
      <c r="H6" s="7" t="s">
        <v>7</v>
      </c>
      <c r="I6" s="6" t="s">
        <v>8</v>
      </c>
      <c r="J6" s="137"/>
      <c r="K6" s="137"/>
      <c r="L6" s="141"/>
      <c r="M6" s="132"/>
      <c r="N6" s="132"/>
    </row>
    <row r="7" spans="1:14" ht="19.5" customHeight="1">
      <c r="A7" s="105">
        <v>1</v>
      </c>
      <c r="B7" s="105">
        <v>1</v>
      </c>
      <c r="C7" s="22" t="str">
        <f>A7&amp;B7</f>
        <v>11</v>
      </c>
      <c r="D7" s="107" t="s">
        <v>23</v>
      </c>
      <c r="E7" s="107" t="s">
        <v>57</v>
      </c>
      <c r="F7" s="108" t="str">
        <f>IF(E7="","","５年産")</f>
        <v>５年産</v>
      </c>
      <c r="G7" s="109" t="s">
        <v>61</v>
      </c>
      <c r="H7" s="110">
        <v>30</v>
      </c>
      <c r="I7" s="111"/>
      <c r="J7" s="111">
        <v>45209</v>
      </c>
      <c r="K7" s="112">
        <v>5</v>
      </c>
      <c r="L7" s="86">
        <f>SUM(H7*K7)</f>
        <v>150</v>
      </c>
      <c r="M7" s="113">
        <v>7200</v>
      </c>
      <c r="N7" s="126">
        <f t="shared" ref="N7:N11" si="0">IF(L7="","",M7*K7)</f>
        <v>36000</v>
      </c>
    </row>
    <row r="8" spans="1:14" ht="19.5" customHeight="1">
      <c r="A8" s="105">
        <v>2</v>
      </c>
      <c r="B8" s="105">
        <v>1</v>
      </c>
      <c r="C8" s="22" t="str">
        <f t="shared" ref="C8:C46" si="1">A8&amp;B8</f>
        <v>21</v>
      </c>
      <c r="D8" s="107" t="s">
        <v>24</v>
      </c>
      <c r="E8" s="107" t="s">
        <v>58</v>
      </c>
      <c r="F8" s="108" t="str">
        <f t="shared" ref="F8:F46" si="2">IF(E8="","","５年産")</f>
        <v>５年産</v>
      </c>
      <c r="G8" s="109" t="s">
        <v>63</v>
      </c>
      <c r="H8" s="110">
        <v>30</v>
      </c>
      <c r="I8" s="111"/>
      <c r="J8" s="111">
        <v>45209</v>
      </c>
      <c r="K8" s="112">
        <v>6</v>
      </c>
      <c r="L8" s="86">
        <v>200</v>
      </c>
      <c r="M8" s="113">
        <v>7300</v>
      </c>
      <c r="N8" s="126">
        <f>IF(L8="","",M8*K8)</f>
        <v>43800</v>
      </c>
    </row>
    <row r="9" spans="1:14" ht="19.5" customHeight="1">
      <c r="A9" s="105">
        <v>2</v>
      </c>
      <c r="B9" s="105">
        <v>2</v>
      </c>
      <c r="C9" s="22" t="str">
        <f t="shared" si="1"/>
        <v>22</v>
      </c>
      <c r="D9" s="107" t="s">
        <v>23</v>
      </c>
      <c r="E9" s="107" t="s">
        <v>58</v>
      </c>
      <c r="F9" s="108" t="str">
        <f t="shared" si="2"/>
        <v>５年産</v>
      </c>
      <c r="G9" s="109" t="s">
        <v>83</v>
      </c>
      <c r="H9" s="110">
        <v>30</v>
      </c>
      <c r="I9" s="111"/>
      <c r="J9" s="111">
        <v>45210</v>
      </c>
      <c r="K9" s="112">
        <v>3</v>
      </c>
      <c r="L9" s="86">
        <f t="shared" ref="L9:L11" si="3">SUM(H9*K9)</f>
        <v>90</v>
      </c>
      <c r="M9" s="113">
        <v>7000</v>
      </c>
      <c r="N9" s="126">
        <f t="shared" si="0"/>
        <v>21000</v>
      </c>
    </row>
    <row r="10" spans="1:14" ht="19.5" customHeight="1">
      <c r="A10" s="105">
        <v>2</v>
      </c>
      <c r="B10" s="105">
        <v>3</v>
      </c>
      <c r="C10" s="22" t="str">
        <f t="shared" si="1"/>
        <v>23</v>
      </c>
      <c r="D10" s="107" t="s">
        <v>23</v>
      </c>
      <c r="E10" s="107" t="s">
        <v>58</v>
      </c>
      <c r="F10" s="108" t="str">
        <f t="shared" si="2"/>
        <v>５年産</v>
      </c>
      <c r="G10" s="109" t="s">
        <v>63</v>
      </c>
      <c r="H10" s="110">
        <v>30</v>
      </c>
      <c r="I10" s="111"/>
      <c r="J10" s="111">
        <v>45211</v>
      </c>
      <c r="K10" s="112">
        <v>4</v>
      </c>
      <c r="L10" s="86">
        <f t="shared" si="3"/>
        <v>120</v>
      </c>
      <c r="M10" s="113">
        <v>7200</v>
      </c>
      <c r="N10" s="126">
        <f t="shared" si="0"/>
        <v>28800</v>
      </c>
    </row>
    <row r="11" spans="1:14" ht="19.5" customHeight="1">
      <c r="A11" s="105">
        <v>3</v>
      </c>
      <c r="B11" s="105">
        <v>1</v>
      </c>
      <c r="C11" s="22" t="str">
        <f t="shared" si="1"/>
        <v>31</v>
      </c>
      <c r="D11" s="107" t="s">
        <v>23</v>
      </c>
      <c r="E11" s="107" t="s">
        <v>59</v>
      </c>
      <c r="F11" s="108" t="str">
        <f t="shared" si="2"/>
        <v>５年産</v>
      </c>
      <c r="G11" s="109" t="s">
        <v>65</v>
      </c>
      <c r="H11" s="110">
        <v>30</v>
      </c>
      <c r="I11" s="111"/>
      <c r="J11" s="111">
        <v>45209</v>
      </c>
      <c r="K11" s="114">
        <v>3</v>
      </c>
      <c r="L11" s="86">
        <f t="shared" si="3"/>
        <v>90</v>
      </c>
      <c r="M11" s="113">
        <v>7100</v>
      </c>
      <c r="N11" s="126">
        <f t="shared" si="0"/>
        <v>21300</v>
      </c>
    </row>
    <row r="12" spans="1:14" ht="19.5" customHeight="1">
      <c r="A12" s="105">
        <v>4</v>
      </c>
      <c r="B12" s="105">
        <v>1</v>
      </c>
      <c r="C12" s="22" t="str">
        <f t="shared" si="1"/>
        <v>41</v>
      </c>
      <c r="D12" s="107" t="s">
        <v>23</v>
      </c>
      <c r="E12" s="107" t="s">
        <v>27</v>
      </c>
      <c r="F12" s="108" t="str">
        <f t="shared" si="2"/>
        <v>５年産</v>
      </c>
      <c r="G12" s="109" t="s">
        <v>68</v>
      </c>
      <c r="H12" s="110">
        <v>10</v>
      </c>
      <c r="I12" s="111">
        <v>45209</v>
      </c>
      <c r="J12" s="111">
        <v>45392</v>
      </c>
      <c r="K12" s="114">
        <v>2</v>
      </c>
      <c r="L12" s="18">
        <f t="shared" ref="L12:L46" si="4">SUM(H12*K12)</f>
        <v>20</v>
      </c>
      <c r="M12" s="113">
        <v>2500</v>
      </c>
      <c r="N12" s="126">
        <f t="shared" ref="N12:N46" si="5">IF(L12="","",M12*K12)</f>
        <v>5000</v>
      </c>
    </row>
    <row r="13" spans="1:14" ht="19.5" customHeight="1">
      <c r="A13" s="105">
        <v>5</v>
      </c>
      <c r="B13" s="105">
        <v>1</v>
      </c>
      <c r="C13" s="22" t="str">
        <f t="shared" si="1"/>
        <v>51</v>
      </c>
      <c r="D13" s="107" t="s">
        <v>23</v>
      </c>
      <c r="E13" s="107" t="s">
        <v>28</v>
      </c>
      <c r="F13" s="108" t="str">
        <f t="shared" si="2"/>
        <v>５年産</v>
      </c>
      <c r="G13" s="109" t="s">
        <v>63</v>
      </c>
      <c r="H13" s="110">
        <v>10</v>
      </c>
      <c r="I13" s="111">
        <v>45209</v>
      </c>
      <c r="J13" s="111">
        <v>45392</v>
      </c>
      <c r="K13" s="114">
        <v>2</v>
      </c>
      <c r="L13" s="18">
        <f t="shared" si="4"/>
        <v>20</v>
      </c>
      <c r="M13" s="113">
        <v>2500</v>
      </c>
      <c r="N13" s="126">
        <f t="shared" si="5"/>
        <v>5000</v>
      </c>
    </row>
    <row r="14" spans="1:14" ht="19.5" customHeight="1">
      <c r="A14" s="105"/>
      <c r="B14" s="105"/>
      <c r="C14" s="22" t="str">
        <f t="shared" si="1"/>
        <v/>
      </c>
      <c r="D14" s="107"/>
      <c r="E14" s="107"/>
      <c r="F14" s="108" t="str">
        <f t="shared" si="2"/>
        <v/>
      </c>
      <c r="G14" s="107"/>
      <c r="H14" s="110"/>
      <c r="I14" s="111"/>
      <c r="J14" s="111"/>
      <c r="K14" s="114"/>
      <c r="L14" s="18">
        <f t="shared" si="4"/>
        <v>0</v>
      </c>
      <c r="M14" s="113"/>
      <c r="N14" s="126">
        <f t="shared" si="5"/>
        <v>0</v>
      </c>
    </row>
    <row r="15" spans="1:14" ht="19.5" customHeight="1">
      <c r="A15" s="105"/>
      <c r="B15" s="105"/>
      <c r="C15" s="22" t="str">
        <f t="shared" si="1"/>
        <v/>
      </c>
      <c r="D15" s="107"/>
      <c r="E15" s="107"/>
      <c r="F15" s="108" t="str">
        <f t="shared" si="2"/>
        <v/>
      </c>
      <c r="G15" s="107"/>
      <c r="H15" s="110"/>
      <c r="I15" s="111"/>
      <c r="J15" s="111"/>
      <c r="K15" s="114"/>
      <c r="L15" s="18">
        <f t="shared" ref="L15:L16" si="6">SUM(H15*K15)</f>
        <v>0</v>
      </c>
      <c r="M15" s="113"/>
      <c r="N15" s="126">
        <f t="shared" si="5"/>
        <v>0</v>
      </c>
    </row>
    <row r="16" spans="1:14" ht="19.5" customHeight="1">
      <c r="A16" s="105"/>
      <c r="B16" s="105"/>
      <c r="C16" s="22" t="str">
        <f t="shared" si="1"/>
        <v/>
      </c>
      <c r="D16" s="107"/>
      <c r="E16" s="107"/>
      <c r="F16" s="108" t="str">
        <f t="shared" si="2"/>
        <v/>
      </c>
      <c r="G16" s="107"/>
      <c r="H16" s="110"/>
      <c r="I16" s="111"/>
      <c r="J16" s="111"/>
      <c r="K16" s="114"/>
      <c r="L16" s="18">
        <f t="shared" si="6"/>
        <v>0</v>
      </c>
      <c r="M16" s="113"/>
      <c r="N16" s="126">
        <f t="shared" si="5"/>
        <v>0</v>
      </c>
    </row>
    <row r="17" spans="1:14" ht="19.5" customHeight="1">
      <c r="A17" s="105"/>
      <c r="B17" s="105"/>
      <c r="C17" s="22" t="str">
        <f t="shared" si="1"/>
        <v/>
      </c>
      <c r="D17" s="107"/>
      <c r="E17" s="107"/>
      <c r="F17" s="108" t="str">
        <f t="shared" si="2"/>
        <v/>
      </c>
      <c r="G17" s="107"/>
      <c r="H17" s="110"/>
      <c r="I17" s="111"/>
      <c r="J17" s="111"/>
      <c r="K17" s="114"/>
      <c r="L17" s="18">
        <f>SUM(H17*K17)</f>
        <v>0</v>
      </c>
      <c r="M17" s="113"/>
      <c r="N17" s="126">
        <f t="shared" si="5"/>
        <v>0</v>
      </c>
    </row>
    <row r="18" spans="1:14" ht="19.5" customHeight="1">
      <c r="A18" s="105"/>
      <c r="B18" s="105"/>
      <c r="C18" s="22" t="str">
        <f t="shared" si="1"/>
        <v/>
      </c>
      <c r="D18" s="107"/>
      <c r="E18" s="107"/>
      <c r="F18" s="108" t="str">
        <f t="shared" si="2"/>
        <v/>
      </c>
      <c r="G18" s="107"/>
      <c r="H18" s="110"/>
      <c r="I18" s="111"/>
      <c r="J18" s="111"/>
      <c r="K18" s="114"/>
      <c r="L18" s="18">
        <f t="shared" ref="L18:L30" si="7">SUM(H18*K18)</f>
        <v>0</v>
      </c>
      <c r="M18" s="113"/>
      <c r="N18" s="126">
        <f t="shared" si="5"/>
        <v>0</v>
      </c>
    </row>
    <row r="19" spans="1:14" ht="19.5" customHeight="1">
      <c r="A19" s="105"/>
      <c r="B19" s="105"/>
      <c r="C19" s="22" t="str">
        <f t="shared" si="1"/>
        <v/>
      </c>
      <c r="D19" s="107"/>
      <c r="E19" s="107"/>
      <c r="F19" s="108" t="str">
        <f t="shared" si="2"/>
        <v/>
      </c>
      <c r="G19" s="107"/>
      <c r="H19" s="110"/>
      <c r="I19" s="111"/>
      <c r="J19" s="111"/>
      <c r="K19" s="114"/>
      <c r="L19" s="18">
        <f t="shared" si="7"/>
        <v>0</v>
      </c>
      <c r="M19" s="113"/>
      <c r="N19" s="126">
        <f t="shared" si="5"/>
        <v>0</v>
      </c>
    </row>
    <row r="20" spans="1:14" ht="19.5" customHeight="1">
      <c r="A20" s="105"/>
      <c r="B20" s="105"/>
      <c r="C20" s="22" t="str">
        <f t="shared" si="1"/>
        <v/>
      </c>
      <c r="D20" s="107"/>
      <c r="E20" s="107"/>
      <c r="F20" s="108" t="str">
        <f t="shared" si="2"/>
        <v/>
      </c>
      <c r="G20" s="107"/>
      <c r="H20" s="110"/>
      <c r="I20" s="111"/>
      <c r="J20" s="111"/>
      <c r="K20" s="114"/>
      <c r="L20" s="18">
        <f t="shared" si="7"/>
        <v>0</v>
      </c>
      <c r="M20" s="113"/>
      <c r="N20" s="126">
        <f t="shared" si="5"/>
        <v>0</v>
      </c>
    </row>
    <row r="21" spans="1:14" ht="19.5" customHeight="1">
      <c r="A21" s="105"/>
      <c r="B21" s="105"/>
      <c r="C21" s="22" t="str">
        <f t="shared" si="1"/>
        <v/>
      </c>
      <c r="D21" s="107"/>
      <c r="E21" s="107"/>
      <c r="F21" s="108" t="str">
        <f t="shared" si="2"/>
        <v/>
      </c>
      <c r="G21" s="107"/>
      <c r="H21" s="110">
        <v>0</v>
      </c>
      <c r="I21" s="111"/>
      <c r="J21" s="111"/>
      <c r="K21" s="114"/>
      <c r="L21" s="18">
        <f t="shared" si="7"/>
        <v>0</v>
      </c>
      <c r="M21" s="113"/>
      <c r="N21" s="126">
        <f t="shared" si="5"/>
        <v>0</v>
      </c>
    </row>
    <row r="22" spans="1:14" ht="19.5" customHeight="1">
      <c r="A22" s="105"/>
      <c r="B22" s="105"/>
      <c r="C22" s="22" t="str">
        <f t="shared" si="1"/>
        <v/>
      </c>
      <c r="D22" s="107"/>
      <c r="E22" s="107"/>
      <c r="F22" s="108" t="str">
        <f t="shared" si="2"/>
        <v/>
      </c>
      <c r="G22" s="107"/>
      <c r="H22" s="110"/>
      <c r="I22" s="111"/>
      <c r="J22" s="111"/>
      <c r="K22" s="114"/>
      <c r="L22" s="18">
        <f t="shared" si="7"/>
        <v>0</v>
      </c>
      <c r="M22" s="113"/>
      <c r="N22" s="126">
        <f t="shared" si="5"/>
        <v>0</v>
      </c>
    </row>
    <row r="23" spans="1:14" ht="19.5" customHeight="1">
      <c r="A23" s="105"/>
      <c r="B23" s="105"/>
      <c r="C23" s="22" t="str">
        <f t="shared" si="1"/>
        <v/>
      </c>
      <c r="D23" s="107"/>
      <c r="E23" s="107"/>
      <c r="F23" s="108" t="str">
        <f t="shared" si="2"/>
        <v/>
      </c>
      <c r="G23" s="107"/>
      <c r="H23" s="110"/>
      <c r="I23" s="111"/>
      <c r="J23" s="111"/>
      <c r="K23" s="114"/>
      <c r="L23" s="18">
        <f t="shared" si="7"/>
        <v>0</v>
      </c>
      <c r="M23" s="113"/>
      <c r="N23" s="126">
        <f t="shared" si="5"/>
        <v>0</v>
      </c>
    </row>
    <row r="24" spans="1:14" ht="19.5" customHeight="1">
      <c r="A24" s="105"/>
      <c r="B24" s="105"/>
      <c r="C24" s="22" t="str">
        <f t="shared" si="1"/>
        <v/>
      </c>
      <c r="D24" s="107"/>
      <c r="E24" s="107"/>
      <c r="F24" s="108" t="str">
        <f t="shared" si="2"/>
        <v/>
      </c>
      <c r="G24" s="107"/>
      <c r="H24" s="110"/>
      <c r="I24" s="111"/>
      <c r="J24" s="111"/>
      <c r="K24" s="114"/>
      <c r="L24" s="18">
        <f t="shared" si="7"/>
        <v>0</v>
      </c>
      <c r="M24" s="113"/>
      <c r="N24" s="126">
        <f t="shared" si="5"/>
        <v>0</v>
      </c>
    </row>
    <row r="25" spans="1:14" ht="19.5" customHeight="1">
      <c r="A25" s="105"/>
      <c r="B25" s="105"/>
      <c r="C25" s="22" t="str">
        <f t="shared" si="1"/>
        <v/>
      </c>
      <c r="D25" s="107"/>
      <c r="E25" s="107"/>
      <c r="F25" s="108" t="str">
        <f t="shared" si="2"/>
        <v/>
      </c>
      <c r="G25" s="107"/>
      <c r="H25" s="110"/>
      <c r="I25" s="111"/>
      <c r="J25" s="111"/>
      <c r="K25" s="114"/>
      <c r="L25" s="18">
        <f t="shared" si="7"/>
        <v>0</v>
      </c>
      <c r="M25" s="113"/>
      <c r="N25" s="126">
        <f t="shared" si="5"/>
        <v>0</v>
      </c>
    </row>
    <row r="26" spans="1:14" ht="19.5" customHeight="1">
      <c r="A26" s="105"/>
      <c r="B26" s="105"/>
      <c r="C26" s="22" t="str">
        <f t="shared" si="1"/>
        <v/>
      </c>
      <c r="D26" s="107"/>
      <c r="E26" s="107"/>
      <c r="F26" s="108" t="str">
        <f t="shared" si="2"/>
        <v/>
      </c>
      <c r="G26" s="107"/>
      <c r="H26" s="110"/>
      <c r="I26" s="111"/>
      <c r="J26" s="111"/>
      <c r="K26" s="114"/>
      <c r="L26" s="18">
        <f t="shared" si="7"/>
        <v>0</v>
      </c>
      <c r="M26" s="113"/>
      <c r="N26" s="126">
        <f t="shared" si="5"/>
        <v>0</v>
      </c>
    </row>
    <row r="27" spans="1:14" ht="19.5" customHeight="1">
      <c r="A27" s="105"/>
      <c r="B27" s="105"/>
      <c r="C27" s="22" t="str">
        <f t="shared" si="1"/>
        <v/>
      </c>
      <c r="D27" s="107"/>
      <c r="E27" s="107"/>
      <c r="F27" s="108" t="str">
        <f t="shared" si="2"/>
        <v/>
      </c>
      <c r="G27" s="107"/>
      <c r="H27" s="110"/>
      <c r="I27" s="111"/>
      <c r="J27" s="111"/>
      <c r="K27" s="114"/>
      <c r="L27" s="18">
        <f t="shared" si="7"/>
        <v>0</v>
      </c>
      <c r="M27" s="113"/>
      <c r="N27" s="126">
        <f t="shared" si="5"/>
        <v>0</v>
      </c>
    </row>
    <row r="28" spans="1:14" ht="19.5" customHeight="1">
      <c r="A28" s="105"/>
      <c r="B28" s="105"/>
      <c r="C28" s="22" t="str">
        <f t="shared" si="1"/>
        <v/>
      </c>
      <c r="D28" s="107"/>
      <c r="E28" s="107"/>
      <c r="F28" s="108" t="str">
        <f t="shared" si="2"/>
        <v/>
      </c>
      <c r="G28" s="107"/>
      <c r="H28" s="110"/>
      <c r="I28" s="111"/>
      <c r="J28" s="111"/>
      <c r="K28" s="114"/>
      <c r="L28" s="18">
        <f t="shared" si="7"/>
        <v>0</v>
      </c>
      <c r="M28" s="113"/>
      <c r="N28" s="126">
        <f t="shared" si="5"/>
        <v>0</v>
      </c>
    </row>
    <row r="29" spans="1:14" ht="19.5" customHeight="1">
      <c r="A29" s="105"/>
      <c r="B29" s="105"/>
      <c r="C29" s="22" t="str">
        <f t="shared" si="1"/>
        <v/>
      </c>
      <c r="D29" s="107"/>
      <c r="E29" s="107"/>
      <c r="F29" s="108" t="str">
        <f t="shared" si="2"/>
        <v/>
      </c>
      <c r="G29" s="107"/>
      <c r="H29" s="110"/>
      <c r="I29" s="111"/>
      <c r="J29" s="111"/>
      <c r="K29" s="114"/>
      <c r="L29" s="18">
        <f t="shared" si="7"/>
        <v>0</v>
      </c>
      <c r="M29" s="113"/>
      <c r="N29" s="126">
        <f t="shared" si="5"/>
        <v>0</v>
      </c>
    </row>
    <row r="30" spans="1:14" ht="19.5" customHeight="1">
      <c r="A30" s="105"/>
      <c r="B30" s="105"/>
      <c r="C30" s="22" t="str">
        <f t="shared" si="1"/>
        <v/>
      </c>
      <c r="D30" s="107"/>
      <c r="E30" s="107"/>
      <c r="F30" s="108" t="str">
        <f t="shared" si="2"/>
        <v/>
      </c>
      <c r="G30" s="107"/>
      <c r="H30" s="110"/>
      <c r="I30" s="111"/>
      <c r="J30" s="111"/>
      <c r="K30" s="114"/>
      <c r="L30" s="18">
        <f t="shared" si="7"/>
        <v>0</v>
      </c>
      <c r="M30" s="113"/>
      <c r="N30" s="126">
        <f t="shared" si="5"/>
        <v>0</v>
      </c>
    </row>
    <row r="31" spans="1:14" ht="19.5" customHeight="1">
      <c r="A31" s="105"/>
      <c r="B31" s="105"/>
      <c r="C31" s="22" t="str">
        <f t="shared" si="1"/>
        <v/>
      </c>
      <c r="D31" s="107"/>
      <c r="E31" s="107"/>
      <c r="F31" s="108" t="str">
        <f t="shared" si="2"/>
        <v/>
      </c>
      <c r="G31" s="107"/>
      <c r="H31" s="110"/>
      <c r="I31" s="111"/>
      <c r="J31" s="111"/>
      <c r="K31" s="115"/>
      <c r="L31" s="19">
        <f t="shared" si="4"/>
        <v>0</v>
      </c>
      <c r="M31" s="113"/>
      <c r="N31" s="126">
        <f t="shared" si="5"/>
        <v>0</v>
      </c>
    </row>
    <row r="32" spans="1:14" ht="19.5" customHeight="1">
      <c r="A32" s="105"/>
      <c r="B32" s="105"/>
      <c r="C32" s="22" t="str">
        <f t="shared" si="1"/>
        <v/>
      </c>
      <c r="D32" s="107"/>
      <c r="E32" s="107"/>
      <c r="F32" s="108" t="str">
        <f t="shared" si="2"/>
        <v/>
      </c>
      <c r="G32" s="107"/>
      <c r="H32" s="110"/>
      <c r="I32" s="111"/>
      <c r="J32" s="111"/>
      <c r="K32" s="114"/>
      <c r="L32" s="18">
        <f t="shared" si="4"/>
        <v>0</v>
      </c>
      <c r="M32" s="113"/>
      <c r="N32" s="126">
        <f t="shared" si="5"/>
        <v>0</v>
      </c>
    </row>
    <row r="33" spans="1:14" ht="19.5" customHeight="1">
      <c r="A33" s="105"/>
      <c r="B33" s="105"/>
      <c r="C33" s="22" t="str">
        <f t="shared" si="1"/>
        <v/>
      </c>
      <c r="D33" s="107"/>
      <c r="E33" s="107"/>
      <c r="F33" s="108" t="str">
        <f t="shared" si="2"/>
        <v/>
      </c>
      <c r="G33" s="107"/>
      <c r="H33" s="110"/>
      <c r="I33" s="111"/>
      <c r="J33" s="111"/>
      <c r="K33" s="114"/>
      <c r="L33" s="18">
        <f>SUM(H33*K33)</f>
        <v>0</v>
      </c>
      <c r="M33" s="113"/>
      <c r="N33" s="126">
        <f t="shared" si="5"/>
        <v>0</v>
      </c>
    </row>
    <row r="34" spans="1:14" ht="19.5" customHeight="1">
      <c r="A34" s="105"/>
      <c r="B34" s="105"/>
      <c r="C34" s="22" t="str">
        <f t="shared" si="1"/>
        <v/>
      </c>
      <c r="D34" s="107"/>
      <c r="E34" s="107"/>
      <c r="F34" s="108" t="str">
        <f t="shared" si="2"/>
        <v/>
      </c>
      <c r="G34" s="107"/>
      <c r="H34" s="110"/>
      <c r="I34" s="111"/>
      <c r="J34" s="111"/>
      <c r="K34" s="114"/>
      <c r="L34" s="18">
        <f t="shared" ref="L34:L42" si="8">SUM(H34*K34)</f>
        <v>0</v>
      </c>
      <c r="M34" s="113"/>
      <c r="N34" s="126">
        <f t="shared" si="5"/>
        <v>0</v>
      </c>
    </row>
    <row r="35" spans="1:14" ht="19.5" customHeight="1">
      <c r="A35" s="105"/>
      <c r="B35" s="105"/>
      <c r="C35" s="22" t="str">
        <f t="shared" si="1"/>
        <v/>
      </c>
      <c r="D35" s="107"/>
      <c r="E35" s="107"/>
      <c r="F35" s="108" t="str">
        <f t="shared" si="2"/>
        <v/>
      </c>
      <c r="G35" s="107"/>
      <c r="H35" s="110"/>
      <c r="I35" s="111"/>
      <c r="J35" s="111"/>
      <c r="K35" s="114"/>
      <c r="L35" s="18">
        <f t="shared" si="8"/>
        <v>0</v>
      </c>
      <c r="M35" s="113"/>
      <c r="N35" s="126">
        <f t="shared" si="5"/>
        <v>0</v>
      </c>
    </row>
    <row r="36" spans="1:14" ht="19.5" customHeight="1">
      <c r="A36" s="105"/>
      <c r="B36" s="105"/>
      <c r="C36" s="22" t="str">
        <f t="shared" si="1"/>
        <v/>
      </c>
      <c r="D36" s="107"/>
      <c r="E36" s="107"/>
      <c r="F36" s="108" t="str">
        <f t="shared" si="2"/>
        <v/>
      </c>
      <c r="G36" s="107"/>
      <c r="H36" s="110"/>
      <c r="I36" s="111"/>
      <c r="J36" s="111"/>
      <c r="K36" s="114"/>
      <c r="L36" s="18">
        <f t="shared" si="8"/>
        <v>0</v>
      </c>
      <c r="M36" s="113"/>
      <c r="N36" s="126">
        <f t="shared" si="5"/>
        <v>0</v>
      </c>
    </row>
    <row r="37" spans="1:14" ht="19.5" customHeight="1">
      <c r="A37" s="105"/>
      <c r="B37" s="105"/>
      <c r="C37" s="22" t="str">
        <f t="shared" si="1"/>
        <v/>
      </c>
      <c r="D37" s="107"/>
      <c r="E37" s="107"/>
      <c r="F37" s="108" t="str">
        <f t="shared" si="2"/>
        <v/>
      </c>
      <c r="G37" s="107"/>
      <c r="H37" s="110">
        <v>0</v>
      </c>
      <c r="I37" s="111"/>
      <c r="J37" s="111"/>
      <c r="K37" s="114"/>
      <c r="L37" s="18">
        <f t="shared" si="8"/>
        <v>0</v>
      </c>
      <c r="M37" s="113"/>
      <c r="N37" s="126">
        <f t="shared" si="5"/>
        <v>0</v>
      </c>
    </row>
    <row r="38" spans="1:14" ht="19.5" customHeight="1">
      <c r="A38" s="105"/>
      <c r="B38" s="105"/>
      <c r="C38" s="22" t="str">
        <f t="shared" si="1"/>
        <v/>
      </c>
      <c r="D38" s="107"/>
      <c r="E38" s="107"/>
      <c r="F38" s="108" t="str">
        <f t="shared" si="2"/>
        <v/>
      </c>
      <c r="G38" s="107"/>
      <c r="H38" s="110"/>
      <c r="I38" s="111"/>
      <c r="J38" s="111"/>
      <c r="K38" s="114"/>
      <c r="L38" s="18">
        <f t="shared" si="8"/>
        <v>0</v>
      </c>
      <c r="M38" s="113"/>
      <c r="N38" s="126">
        <f t="shared" si="5"/>
        <v>0</v>
      </c>
    </row>
    <row r="39" spans="1:14" ht="19.5" customHeight="1">
      <c r="A39" s="105"/>
      <c r="B39" s="105"/>
      <c r="C39" s="22" t="str">
        <f t="shared" si="1"/>
        <v/>
      </c>
      <c r="D39" s="107"/>
      <c r="E39" s="107"/>
      <c r="F39" s="108" t="str">
        <f t="shared" si="2"/>
        <v/>
      </c>
      <c r="G39" s="107"/>
      <c r="H39" s="110"/>
      <c r="I39" s="111"/>
      <c r="J39" s="111"/>
      <c r="K39" s="114"/>
      <c r="L39" s="18">
        <f t="shared" si="8"/>
        <v>0</v>
      </c>
      <c r="M39" s="113"/>
      <c r="N39" s="126">
        <f t="shared" si="5"/>
        <v>0</v>
      </c>
    </row>
    <row r="40" spans="1:14" ht="19.5" customHeight="1">
      <c r="A40" s="105"/>
      <c r="B40" s="105"/>
      <c r="C40" s="22" t="str">
        <f t="shared" si="1"/>
        <v/>
      </c>
      <c r="D40" s="107"/>
      <c r="E40" s="107"/>
      <c r="F40" s="108" t="str">
        <f t="shared" si="2"/>
        <v/>
      </c>
      <c r="G40" s="107"/>
      <c r="H40" s="110"/>
      <c r="I40" s="111"/>
      <c r="J40" s="111"/>
      <c r="K40" s="114"/>
      <c r="L40" s="18">
        <f t="shared" si="8"/>
        <v>0</v>
      </c>
      <c r="M40" s="113"/>
      <c r="N40" s="126">
        <f t="shared" si="5"/>
        <v>0</v>
      </c>
    </row>
    <row r="41" spans="1:14" ht="19.5" customHeight="1">
      <c r="A41" s="105"/>
      <c r="B41" s="105"/>
      <c r="C41" s="22" t="str">
        <f t="shared" si="1"/>
        <v/>
      </c>
      <c r="D41" s="107"/>
      <c r="E41" s="107"/>
      <c r="F41" s="108" t="str">
        <f t="shared" si="2"/>
        <v/>
      </c>
      <c r="G41" s="107"/>
      <c r="H41" s="110"/>
      <c r="I41" s="111"/>
      <c r="J41" s="111"/>
      <c r="K41" s="114"/>
      <c r="L41" s="18">
        <f t="shared" si="8"/>
        <v>0</v>
      </c>
      <c r="M41" s="113"/>
      <c r="N41" s="126">
        <f t="shared" si="5"/>
        <v>0</v>
      </c>
    </row>
    <row r="42" spans="1:14" ht="19.5" customHeight="1">
      <c r="A42" s="105"/>
      <c r="B42" s="105"/>
      <c r="C42" s="22" t="str">
        <f t="shared" si="1"/>
        <v/>
      </c>
      <c r="D42" s="107"/>
      <c r="E42" s="107"/>
      <c r="F42" s="108" t="str">
        <f t="shared" si="2"/>
        <v/>
      </c>
      <c r="G42" s="107"/>
      <c r="H42" s="110"/>
      <c r="I42" s="111"/>
      <c r="J42" s="111"/>
      <c r="K42" s="114"/>
      <c r="L42" s="18">
        <f t="shared" si="8"/>
        <v>0</v>
      </c>
      <c r="M42" s="113"/>
      <c r="N42" s="126">
        <f t="shared" si="5"/>
        <v>0</v>
      </c>
    </row>
    <row r="43" spans="1:14" ht="19.5" customHeight="1">
      <c r="A43" s="105"/>
      <c r="B43" s="105"/>
      <c r="C43" s="22" t="str">
        <f t="shared" si="1"/>
        <v/>
      </c>
      <c r="D43" s="107"/>
      <c r="E43" s="107"/>
      <c r="F43" s="108" t="str">
        <f t="shared" si="2"/>
        <v/>
      </c>
      <c r="G43" s="107"/>
      <c r="H43" s="110"/>
      <c r="I43" s="111"/>
      <c r="J43" s="111"/>
      <c r="K43" s="114"/>
      <c r="L43" s="18">
        <f t="shared" si="4"/>
        <v>0</v>
      </c>
      <c r="M43" s="113"/>
      <c r="N43" s="126">
        <f t="shared" si="5"/>
        <v>0</v>
      </c>
    </row>
    <row r="44" spans="1:14" ht="19.5" customHeight="1">
      <c r="A44" s="105"/>
      <c r="B44" s="105"/>
      <c r="C44" s="22" t="str">
        <f t="shared" si="1"/>
        <v/>
      </c>
      <c r="D44" s="107"/>
      <c r="E44" s="107"/>
      <c r="F44" s="108" t="str">
        <f t="shared" si="2"/>
        <v/>
      </c>
      <c r="G44" s="107"/>
      <c r="H44" s="110"/>
      <c r="I44" s="111"/>
      <c r="J44" s="111"/>
      <c r="K44" s="114"/>
      <c r="L44" s="18">
        <f t="shared" si="4"/>
        <v>0</v>
      </c>
      <c r="M44" s="113"/>
      <c r="N44" s="126">
        <f t="shared" si="5"/>
        <v>0</v>
      </c>
    </row>
    <row r="45" spans="1:14" ht="19.5" customHeight="1">
      <c r="A45" s="105"/>
      <c r="B45" s="105"/>
      <c r="C45" s="22" t="str">
        <f t="shared" si="1"/>
        <v/>
      </c>
      <c r="D45" s="107"/>
      <c r="E45" s="107"/>
      <c r="F45" s="108" t="str">
        <f t="shared" si="2"/>
        <v/>
      </c>
      <c r="G45" s="107"/>
      <c r="H45" s="110"/>
      <c r="I45" s="111"/>
      <c r="J45" s="111"/>
      <c r="K45" s="114"/>
      <c r="L45" s="18">
        <f t="shared" si="4"/>
        <v>0</v>
      </c>
      <c r="M45" s="113"/>
      <c r="N45" s="126">
        <f t="shared" si="5"/>
        <v>0</v>
      </c>
    </row>
    <row r="46" spans="1:14" ht="19.5" customHeight="1" thickBot="1">
      <c r="A46" s="105"/>
      <c r="B46" s="105"/>
      <c r="C46" s="22" t="str">
        <f t="shared" si="1"/>
        <v/>
      </c>
      <c r="D46" s="116"/>
      <c r="E46" s="116"/>
      <c r="F46" s="117" t="str">
        <f t="shared" si="2"/>
        <v/>
      </c>
      <c r="G46" s="116"/>
      <c r="H46" s="118"/>
      <c r="I46" s="119"/>
      <c r="J46" s="119"/>
      <c r="K46" s="120"/>
      <c r="L46" s="125">
        <f t="shared" si="4"/>
        <v>0</v>
      </c>
      <c r="M46" s="123"/>
      <c r="N46" s="127">
        <f t="shared" si="5"/>
        <v>0</v>
      </c>
    </row>
    <row r="47" spans="1:14" ht="19.5" customHeight="1" thickTop="1">
      <c r="D47" s="147" t="s">
        <v>12</v>
      </c>
      <c r="E47" s="148"/>
      <c r="F47" s="148"/>
      <c r="G47" s="148"/>
      <c r="H47" s="148"/>
      <c r="I47" s="148"/>
      <c r="J47" s="149"/>
      <c r="K47" s="15">
        <f>SUM(K7:K46)</f>
        <v>25</v>
      </c>
      <c r="L47" s="19">
        <f>SUM(L7:L46)</f>
        <v>690</v>
      </c>
      <c r="M47" s="121"/>
      <c r="N47" s="122">
        <f>SUM(N7:N46)</f>
        <v>160900</v>
      </c>
    </row>
    <row r="48" spans="1:14" ht="24" customHeight="1">
      <c r="D48" s="150" t="s">
        <v>14</v>
      </c>
      <c r="E48" s="151"/>
      <c r="F48" s="151"/>
      <c r="G48" s="151"/>
      <c r="H48" s="151"/>
      <c r="I48" s="151"/>
      <c r="J48" s="151"/>
      <c r="K48" s="152"/>
      <c r="L48" s="18">
        <f>ROUNDDOWN(L47*110/100,0)</f>
        <v>759</v>
      </c>
      <c r="M48" s="87"/>
      <c r="N48" s="94"/>
    </row>
    <row r="49" spans="4:12">
      <c r="D49" s="153" t="s">
        <v>13</v>
      </c>
      <c r="E49" s="153"/>
      <c r="F49" s="153"/>
      <c r="G49" s="153"/>
      <c r="H49" s="153"/>
      <c r="I49" s="153"/>
      <c r="J49" s="153"/>
      <c r="K49" s="153"/>
      <c r="L49" s="153"/>
    </row>
    <row r="50" spans="4:12">
      <c r="D50" s="143" t="s">
        <v>33</v>
      </c>
      <c r="E50" s="143"/>
      <c r="F50" s="143"/>
      <c r="G50" s="143"/>
      <c r="H50" s="143"/>
      <c r="I50" s="143"/>
      <c r="J50" s="143"/>
      <c r="K50" s="143"/>
      <c r="L50" s="143"/>
    </row>
    <row r="51" spans="4:12" ht="39" customHeight="1">
      <c r="D51" s="142" t="s">
        <v>32</v>
      </c>
      <c r="E51" s="142"/>
      <c r="F51" s="142"/>
      <c r="G51" s="142"/>
      <c r="H51" s="142"/>
      <c r="I51" s="142"/>
      <c r="J51" s="142"/>
      <c r="K51" s="142"/>
      <c r="L51" s="142"/>
    </row>
    <row r="52" spans="4:12" ht="31.5" customHeight="1">
      <c r="D52" s="143" t="s">
        <v>16</v>
      </c>
      <c r="E52" s="143"/>
      <c r="F52" s="143"/>
      <c r="G52" s="143"/>
      <c r="H52" s="143"/>
      <c r="I52" s="143"/>
      <c r="J52" s="143"/>
      <c r="K52" s="143"/>
      <c r="L52" s="143"/>
    </row>
    <row r="53" spans="4:12">
      <c r="E53" s="2"/>
      <c r="F53" s="2"/>
      <c r="G53" s="3"/>
      <c r="H53" s="2"/>
      <c r="I53" s="2"/>
      <c r="J53" s="2"/>
      <c r="K53" s="2"/>
      <c r="L53" s="2"/>
    </row>
    <row r="54" spans="4:12">
      <c r="E54" s="2"/>
      <c r="F54" s="2"/>
      <c r="G54" s="3"/>
      <c r="H54" s="2"/>
      <c r="I54" s="2"/>
      <c r="J54" s="2"/>
      <c r="K54" s="2"/>
      <c r="L54" s="2"/>
    </row>
    <row r="55" spans="4:12">
      <c r="E55" s="2"/>
      <c r="F55" s="2"/>
      <c r="G55" s="3"/>
      <c r="H55" s="2"/>
      <c r="I55" s="2"/>
      <c r="J55" s="2"/>
      <c r="K55" s="2"/>
      <c r="L55" s="2"/>
    </row>
    <row r="56" spans="4:12">
      <c r="E56" s="2"/>
      <c r="F56" s="2"/>
      <c r="G56" s="3"/>
      <c r="H56" s="2"/>
      <c r="I56" s="2"/>
      <c r="J56" s="2"/>
      <c r="K56" s="2"/>
      <c r="L56" s="2"/>
    </row>
    <row r="57" spans="4:12">
      <c r="E57" s="2"/>
      <c r="F57" s="2"/>
      <c r="G57" s="3"/>
      <c r="H57" s="2"/>
      <c r="I57" s="2"/>
      <c r="J57" s="2"/>
      <c r="K57" s="2"/>
      <c r="L57" s="2"/>
    </row>
  </sheetData>
  <mergeCells count="16">
    <mergeCell ref="M5:M6"/>
    <mergeCell ref="N5:N6"/>
    <mergeCell ref="E2:L2"/>
    <mergeCell ref="E5:E6"/>
    <mergeCell ref="F5:H5"/>
    <mergeCell ref="J5:J6"/>
    <mergeCell ref="K5:K6"/>
    <mergeCell ref="L5:L6"/>
    <mergeCell ref="D51:L51"/>
    <mergeCell ref="D52:L52"/>
    <mergeCell ref="A5:C5"/>
    <mergeCell ref="D5:D6"/>
    <mergeCell ref="D47:J47"/>
    <mergeCell ref="D48:K48"/>
    <mergeCell ref="D49:L49"/>
    <mergeCell ref="D50:L50"/>
  </mergeCells>
  <phoneticPr fontId="1"/>
  <conditionalFormatting sqref="I12:J46">
    <cfRule type="cellIs" dxfId="1" priority="2" stopIfTrue="1" operator="between">
      <formula>43586</formula>
      <formula>43830</formula>
    </cfRule>
  </conditionalFormatting>
  <conditionalFormatting sqref="I7:J11">
    <cfRule type="cellIs" dxfId="0"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G7:G46" xr:uid="{00000000-0002-0000-0100-000000000000}">
      <formula1>産地・銘柄等サンプル</formula1>
    </dataValidation>
  </dataValidations>
  <pageMargins left="0.43307086614173229" right="3.937007874015748E-2" top="0.55118110236220474" bottom="0.35433070866141736" header="0.31496062992125984" footer="0.31496062992125984"/>
  <pageSetup paperSize="9" scale="90" fitToHeight="0" orientation="landscape" blackAndWhite="1"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00000000-0002-0000-0100-000001000000}">
          <x14:formula1>
            <xm:f>販売の相手先の業種!$A$2:$A$4</xm:f>
          </x14:formula1>
          <xm:sqref>D12:D46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6"/>
  <sheetViews>
    <sheetView showGridLines="0" showZeros="0" view="pageBreakPreview" zoomScaleNormal="100" zoomScaleSheetLayoutView="100" workbookViewId="0">
      <selection activeCell="D4" sqref="D4"/>
    </sheetView>
  </sheetViews>
  <sheetFormatPr defaultRowHeight="13.5"/>
  <cols>
    <col min="1" max="2" width="20.5" customWidth="1"/>
    <col min="3" max="3" width="13.375" customWidth="1"/>
    <col min="4" max="4" width="23.5" style="1" customWidth="1"/>
    <col min="5" max="5" width="8.125" customWidth="1"/>
    <col min="6" max="6" width="22.375" customWidth="1"/>
    <col min="7" max="7" width="17.625" customWidth="1"/>
    <col min="8" max="8" width="9" customWidth="1"/>
    <col min="9" max="9" width="24.125" customWidth="1"/>
    <col min="10" max="10" width="10.125" customWidth="1"/>
    <col min="11" max="11" width="21.125" bestFit="1" customWidth="1"/>
  </cols>
  <sheetData>
    <row r="1" spans="1:11" ht="16.5" customHeight="1">
      <c r="A1" s="2" t="s">
        <v>15</v>
      </c>
      <c r="B1" s="2"/>
      <c r="C1" s="2"/>
      <c r="D1" s="3"/>
      <c r="E1" s="2"/>
      <c r="F1" s="2"/>
      <c r="G1" s="2"/>
      <c r="H1" s="2"/>
      <c r="I1" s="2"/>
      <c r="J1" s="2"/>
    </row>
    <row r="2" spans="1:11" ht="15" customHeight="1">
      <c r="A2" s="154" t="s">
        <v>17</v>
      </c>
      <c r="B2" s="154"/>
      <c r="C2" s="154"/>
      <c r="D2" s="154"/>
      <c r="E2" s="154"/>
      <c r="F2" s="154"/>
      <c r="G2" s="154"/>
      <c r="H2" s="154"/>
      <c r="I2" s="154"/>
      <c r="J2" s="2"/>
    </row>
    <row r="3" spans="1:11" ht="21" customHeight="1">
      <c r="A3" s="2"/>
      <c r="B3" s="2"/>
      <c r="C3" s="2"/>
      <c r="D3" s="3"/>
      <c r="E3" s="2"/>
      <c r="F3" s="2"/>
      <c r="G3" s="155" t="s">
        <v>29</v>
      </c>
      <c r="H3" s="155"/>
      <c r="I3" s="155"/>
      <c r="J3" s="10"/>
    </row>
    <row r="4" spans="1:11" ht="31.7" customHeight="1"/>
    <row r="5" spans="1:11" ht="36.950000000000003" customHeight="1">
      <c r="A5" s="136" t="s">
        <v>20</v>
      </c>
      <c r="B5" s="156" t="s">
        <v>0</v>
      </c>
      <c r="C5" s="139" t="s">
        <v>3</v>
      </c>
      <c r="D5" s="139"/>
      <c r="E5" s="139"/>
      <c r="F5" s="25" t="s">
        <v>2</v>
      </c>
      <c r="G5" s="138" t="s">
        <v>4</v>
      </c>
      <c r="H5" s="138" t="s">
        <v>5</v>
      </c>
      <c r="I5" s="140" t="s">
        <v>6</v>
      </c>
      <c r="J5" s="11"/>
    </row>
    <row r="6" spans="1:11" ht="36.950000000000003" customHeight="1">
      <c r="A6" s="137"/>
      <c r="B6" s="157"/>
      <c r="C6" s="26" t="s">
        <v>1</v>
      </c>
      <c r="D6" s="26" t="s">
        <v>9</v>
      </c>
      <c r="E6" s="7" t="s">
        <v>7</v>
      </c>
      <c r="F6" s="29" t="s">
        <v>30</v>
      </c>
      <c r="G6" s="137"/>
      <c r="H6" s="137"/>
      <c r="I6" s="141"/>
      <c r="J6" s="12"/>
    </row>
    <row r="7" spans="1:11" ht="31.35" customHeight="1">
      <c r="A7" s="4" t="s">
        <v>23</v>
      </c>
      <c r="B7" s="4" t="s">
        <v>18</v>
      </c>
      <c r="C7" s="23" t="str">
        <f>IF(A7="","","５年産")</f>
        <v>５年産</v>
      </c>
      <c r="D7" s="4" t="s">
        <v>61</v>
      </c>
      <c r="E7" s="34">
        <v>30</v>
      </c>
      <c r="F7" s="27"/>
      <c r="G7" s="27">
        <v>45209</v>
      </c>
      <c r="H7" s="31">
        <v>5</v>
      </c>
      <c r="I7" s="36">
        <f>+E7*H7</f>
        <v>150</v>
      </c>
      <c r="J7" s="14"/>
      <c r="K7" s="20"/>
    </row>
    <row r="8" spans="1:11" ht="31.35" customHeight="1">
      <c r="A8" s="4" t="s">
        <v>23</v>
      </c>
      <c r="B8" s="4" t="s">
        <v>25</v>
      </c>
      <c r="C8" s="23" t="str">
        <f t="shared" ref="C8:C15" si="0">IF(A8="","","５年産")</f>
        <v>５年産</v>
      </c>
      <c r="D8" s="4" t="s">
        <v>61</v>
      </c>
      <c r="E8" s="34">
        <v>30</v>
      </c>
      <c r="F8" s="27"/>
      <c r="G8" s="27">
        <v>45210</v>
      </c>
      <c r="H8" s="31">
        <v>2</v>
      </c>
      <c r="I8" s="36">
        <f t="shared" ref="I8:I12" si="1">+E8*H8</f>
        <v>60</v>
      </c>
      <c r="J8" s="14"/>
      <c r="K8" s="20"/>
    </row>
    <row r="9" spans="1:11" ht="31.35" customHeight="1">
      <c r="A9" s="4" t="s">
        <v>23</v>
      </c>
      <c r="B9" s="4" t="s">
        <v>26</v>
      </c>
      <c r="C9" s="23" t="str">
        <f t="shared" si="0"/>
        <v>５年産</v>
      </c>
      <c r="D9" s="4" t="s">
        <v>61</v>
      </c>
      <c r="E9" s="34">
        <v>10</v>
      </c>
      <c r="F9" s="27"/>
      <c r="G9" s="27">
        <v>45230</v>
      </c>
      <c r="H9" s="31">
        <v>1</v>
      </c>
      <c r="I9" s="36">
        <f t="shared" si="1"/>
        <v>10</v>
      </c>
      <c r="J9" s="14"/>
      <c r="K9" s="20"/>
    </row>
    <row r="10" spans="1:11" ht="31.35" customHeight="1">
      <c r="A10" s="4" t="s">
        <v>23</v>
      </c>
      <c r="B10" s="4" t="s">
        <v>18</v>
      </c>
      <c r="C10" s="23" t="str">
        <f t="shared" si="0"/>
        <v>５年産</v>
      </c>
      <c r="D10" s="4" t="s">
        <v>63</v>
      </c>
      <c r="E10" s="34">
        <v>10</v>
      </c>
      <c r="F10" s="27"/>
      <c r="G10" s="27">
        <v>45229</v>
      </c>
      <c r="H10" s="31">
        <v>2</v>
      </c>
      <c r="I10" s="36">
        <f t="shared" si="1"/>
        <v>20</v>
      </c>
      <c r="J10" s="14"/>
      <c r="K10" s="20"/>
    </row>
    <row r="11" spans="1:11" ht="31.35" customHeight="1">
      <c r="A11" s="4" t="s">
        <v>23</v>
      </c>
      <c r="B11" s="4" t="s">
        <v>27</v>
      </c>
      <c r="C11" s="23" t="str">
        <f t="shared" si="0"/>
        <v>５年産</v>
      </c>
      <c r="D11" s="4" t="s">
        <v>68</v>
      </c>
      <c r="E11" s="34">
        <v>10</v>
      </c>
      <c r="F11" s="27">
        <v>45209</v>
      </c>
      <c r="G11" s="28">
        <v>45392</v>
      </c>
      <c r="H11" s="31">
        <v>6</v>
      </c>
      <c r="I11" s="36">
        <f t="shared" si="1"/>
        <v>60</v>
      </c>
      <c r="J11" s="14"/>
      <c r="K11" s="20"/>
    </row>
    <row r="12" spans="1:11" ht="31.35" customHeight="1">
      <c r="A12" s="4" t="s">
        <v>23</v>
      </c>
      <c r="B12" s="4" t="s">
        <v>28</v>
      </c>
      <c r="C12" s="23" t="str">
        <f t="shared" si="0"/>
        <v>５年産</v>
      </c>
      <c r="D12" s="4" t="s">
        <v>63</v>
      </c>
      <c r="E12" s="34">
        <v>10</v>
      </c>
      <c r="F12" s="27">
        <v>45209</v>
      </c>
      <c r="G12" s="28">
        <v>45392</v>
      </c>
      <c r="H12" s="31">
        <v>3</v>
      </c>
      <c r="I12" s="36">
        <f t="shared" si="1"/>
        <v>30</v>
      </c>
      <c r="J12" s="14"/>
      <c r="K12" s="20"/>
    </row>
    <row r="13" spans="1:11" ht="31.35" customHeight="1">
      <c r="A13" s="4"/>
      <c r="B13" s="4"/>
      <c r="C13" s="23" t="str">
        <f t="shared" si="0"/>
        <v/>
      </c>
      <c r="D13" s="4"/>
      <c r="E13" s="35"/>
      <c r="F13" s="5"/>
      <c r="G13" s="5"/>
      <c r="H13" s="31"/>
      <c r="I13" s="37"/>
      <c r="J13" s="14"/>
      <c r="K13" s="20"/>
    </row>
    <row r="14" spans="1:11" ht="31.35" customHeight="1">
      <c r="A14" s="4"/>
      <c r="B14" s="4"/>
      <c r="C14" s="23" t="str">
        <f t="shared" si="0"/>
        <v/>
      </c>
      <c r="D14" s="4"/>
      <c r="E14" s="35"/>
      <c r="F14" s="5"/>
      <c r="G14" s="5"/>
      <c r="H14" s="31"/>
      <c r="I14" s="37"/>
      <c r="J14" s="14"/>
      <c r="K14" s="20"/>
    </row>
    <row r="15" spans="1:11" ht="31.35" customHeight="1" thickBot="1">
      <c r="A15" s="4"/>
      <c r="B15" s="4"/>
      <c r="C15" s="23" t="str">
        <f t="shared" si="0"/>
        <v/>
      </c>
      <c r="D15" s="4"/>
      <c r="E15" s="35"/>
      <c r="F15" s="5"/>
      <c r="G15" s="5"/>
      <c r="H15" s="32"/>
      <c r="I15" s="38"/>
      <c r="J15" s="14"/>
      <c r="K15" s="20"/>
    </row>
    <row r="16" spans="1:11" ht="31.35" customHeight="1" thickTop="1">
      <c r="A16" s="147" t="s">
        <v>12</v>
      </c>
      <c r="B16" s="148"/>
      <c r="C16" s="148"/>
      <c r="D16" s="148"/>
      <c r="E16" s="148"/>
      <c r="F16" s="148"/>
      <c r="G16" s="149"/>
      <c r="H16" s="33">
        <f>SUM(H7:H15)</f>
        <v>19</v>
      </c>
      <c r="I16" s="39">
        <f>SUM(I7:I15)</f>
        <v>330</v>
      </c>
      <c r="J16" s="14"/>
      <c r="K16" s="20"/>
    </row>
    <row r="17" spans="1:11" ht="31.35" customHeight="1">
      <c r="A17" s="158" t="s">
        <v>14</v>
      </c>
      <c r="B17" s="159"/>
      <c r="C17" s="159"/>
      <c r="D17" s="159"/>
      <c r="E17" s="159"/>
      <c r="F17" s="159"/>
      <c r="G17" s="159"/>
      <c r="H17" s="160"/>
      <c r="I17" s="37">
        <f>ROUNDDOWN(I16*110/100,0)</f>
        <v>363</v>
      </c>
      <c r="J17" s="14"/>
      <c r="K17" s="20"/>
    </row>
    <row r="18" spans="1:11">
      <c r="A18" s="24" t="s">
        <v>13</v>
      </c>
      <c r="B18" s="30"/>
      <c r="C18" s="2"/>
      <c r="D18" s="3"/>
      <c r="E18" s="2"/>
      <c r="F18" s="2"/>
      <c r="H18" s="17"/>
      <c r="I18" s="16"/>
      <c r="J18" s="2"/>
      <c r="K18" s="20"/>
    </row>
    <row r="19" spans="1:11" ht="46.5" customHeight="1">
      <c r="A19" s="161" t="s">
        <v>33</v>
      </c>
      <c r="B19" s="161"/>
      <c r="C19" s="161"/>
      <c r="D19" s="161"/>
      <c r="E19" s="161"/>
      <c r="F19" s="161"/>
      <c r="G19" s="161"/>
      <c r="H19" s="161"/>
      <c r="I19" s="161"/>
      <c r="J19" s="2"/>
      <c r="K19" s="20"/>
    </row>
    <row r="20" spans="1:11" ht="28.5" customHeight="1">
      <c r="A20" s="162" t="s">
        <v>31</v>
      </c>
      <c r="B20" s="161"/>
      <c r="C20" s="161"/>
      <c r="D20" s="161"/>
      <c r="E20" s="161"/>
      <c r="F20" s="161"/>
      <c r="G20" s="161"/>
      <c r="H20" s="161"/>
      <c r="I20" s="161"/>
      <c r="J20" s="2"/>
      <c r="K20" s="20"/>
    </row>
    <row r="21" spans="1:11" ht="45.75" customHeight="1">
      <c r="A21" s="161" t="s">
        <v>16</v>
      </c>
      <c r="B21" s="161"/>
      <c r="C21" s="161"/>
      <c r="D21" s="161"/>
      <c r="E21" s="161"/>
      <c r="F21" s="161"/>
      <c r="G21" s="161"/>
      <c r="H21" s="161"/>
      <c r="I21" s="161"/>
      <c r="J21" s="2"/>
      <c r="K21" s="20"/>
    </row>
    <row r="22" spans="1:11">
      <c r="A22" s="2"/>
      <c r="B22" s="2"/>
      <c r="C22" s="2"/>
      <c r="D22" s="3"/>
      <c r="E22" s="2"/>
      <c r="F22" s="2"/>
      <c r="G22" s="2"/>
      <c r="H22" s="2"/>
      <c r="I22" s="2"/>
      <c r="J22" s="2"/>
      <c r="K22" s="20"/>
    </row>
    <row r="23" spans="1:11">
      <c r="A23" s="2"/>
      <c r="B23" s="2"/>
      <c r="C23" s="2"/>
      <c r="D23" s="3"/>
      <c r="E23" s="2"/>
      <c r="F23" s="2"/>
      <c r="G23" s="2"/>
      <c r="H23" s="2"/>
      <c r="I23" s="2"/>
      <c r="J23" s="2"/>
      <c r="K23" s="20"/>
    </row>
    <row r="24" spans="1:11">
      <c r="A24" s="2"/>
      <c r="B24" s="2"/>
      <c r="C24" s="2"/>
      <c r="D24" s="3"/>
      <c r="E24" s="2"/>
      <c r="F24" s="2"/>
      <c r="G24" s="2"/>
      <c r="H24" s="2"/>
      <c r="I24" s="2"/>
      <c r="J24" s="2"/>
      <c r="K24" s="20"/>
    </row>
    <row r="25" spans="1:11">
      <c r="A25" s="2"/>
      <c r="B25" s="2"/>
      <c r="C25" s="2"/>
      <c r="D25" s="3"/>
      <c r="E25" s="2"/>
      <c r="F25" s="2"/>
      <c r="G25" s="2"/>
      <c r="H25" s="2"/>
      <c r="I25" s="2"/>
      <c r="J25" s="2"/>
      <c r="K25" s="20"/>
    </row>
    <row r="26" spans="1:11">
      <c r="A26" s="2"/>
      <c r="B26" s="2"/>
      <c r="C26" s="2"/>
      <c r="D26" s="3"/>
      <c r="E26" s="2"/>
      <c r="F26" s="2"/>
      <c r="G26" s="2"/>
      <c r="H26" s="2"/>
      <c r="I26" s="2"/>
      <c r="J26" s="2"/>
      <c r="K26" s="20"/>
    </row>
  </sheetData>
  <mergeCells count="13">
    <mergeCell ref="A16:G16"/>
    <mergeCell ref="A17:H17"/>
    <mergeCell ref="A19:I19"/>
    <mergeCell ref="A20:I20"/>
    <mergeCell ref="A21:I21"/>
    <mergeCell ref="A2:I2"/>
    <mergeCell ref="G3:I3"/>
    <mergeCell ref="A5:A6"/>
    <mergeCell ref="C5:E5"/>
    <mergeCell ref="G5:G6"/>
    <mergeCell ref="H5:H6"/>
    <mergeCell ref="I5:I6"/>
    <mergeCell ref="B5:B6"/>
  </mergeCells>
  <phoneticPr fontId="4"/>
  <dataValidations count="1">
    <dataValidation type="list" imeMode="on" allowBlank="1" showInputMessage="1" promptTitle="ドロップダウンリストから選択できます。" prompt="直接入力することもできます。" sqref="D7:D15" xr:uid="{00000000-0002-0000-0000-000000000000}">
      <formula1>産地・銘柄等サンプル</formula1>
    </dataValidation>
  </dataValidations>
  <pageMargins left="0.43307086614173229" right="3.937007874015748E-2" top="0.55118110236220474" bottom="0.35433070866141736" header="0.31496062992125984" footer="0.31496062992125984"/>
  <pageSetup paperSize="9" scale="90" orientation="landscape" cellComments="asDisplayed" r:id="rId1"/>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00000000-0002-0000-0000-000001000000}">
          <x14:formula1>
            <xm:f>販売の相手先の業種!$A$2:$A$4</xm:f>
          </x14:formula1>
          <xm:sqref>A7:B15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39"/>
  <sheetViews>
    <sheetView showGridLines="0" workbookViewId="0">
      <selection activeCell="A12" sqref="A12"/>
    </sheetView>
  </sheetViews>
  <sheetFormatPr defaultRowHeight="19.5" customHeight="1"/>
  <cols>
    <col min="1" max="1" width="37.125" bestFit="1" customWidth="1"/>
  </cols>
  <sheetData>
    <row r="1" spans="1:1" ht="19.5" customHeight="1">
      <c r="A1" s="21" t="s">
        <v>10</v>
      </c>
    </row>
    <row r="2" spans="1:1" ht="19.5" customHeight="1">
      <c r="A2" s="22" t="s">
        <v>61</v>
      </c>
    </row>
    <row r="3" spans="1:1" ht="19.5" customHeight="1">
      <c r="A3" s="22" t="s">
        <v>62</v>
      </c>
    </row>
    <row r="4" spans="1:1" ht="19.5" customHeight="1">
      <c r="A4" s="22" t="s">
        <v>63</v>
      </c>
    </row>
    <row r="5" spans="1:1" ht="19.5" customHeight="1">
      <c r="A5" s="22" t="s">
        <v>64</v>
      </c>
    </row>
    <row r="6" spans="1:1" ht="19.5" customHeight="1">
      <c r="A6" s="22" t="s">
        <v>65</v>
      </c>
    </row>
    <row r="7" spans="1:1" ht="19.5" customHeight="1">
      <c r="A7" s="22" t="s">
        <v>66</v>
      </c>
    </row>
    <row r="8" spans="1:1" ht="19.5" customHeight="1">
      <c r="A8" s="22" t="s">
        <v>67</v>
      </c>
    </row>
    <row r="9" spans="1:1" ht="19.5" customHeight="1">
      <c r="A9" s="22" t="s">
        <v>68</v>
      </c>
    </row>
    <row r="10" spans="1:1" ht="19.5" customHeight="1">
      <c r="A10" s="22" t="s">
        <v>69</v>
      </c>
    </row>
    <row r="11" spans="1:1" ht="19.5" customHeight="1">
      <c r="A11" s="22" t="s">
        <v>70</v>
      </c>
    </row>
    <row r="12" spans="1:1" ht="19.5" customHeight="1">
      <c r="A12" s="22" t="s">
        <v>71</v>
      </c>
    </row>
    <row r="13" spans="1:1" ht="19.5" customHeight="1">
      <c r="A13" s="22" t="s">
        <v>72</v>
      </c>
    </row>
    <row r="14" spans="1:1" ht="19.5" customHeight="1">
      <c r="A14" s="22" t="s">
        <v>73</v>
      </c>
    </row>
    <row r="15" spans="1:1" ht="19.5" customHeight="1">
      <c r="A15" s="22" t="s">
        <v>74</v>
      </c>
    </row>
    <row r="16" spans="1:1" ht="19.5" customHeight="1">
      <c r="A16" s="22" t="s">
        <v>75</v>
      </c>
    </row>
    <row r="17" spans="1:1" ht="19.5" customHeight="1">
      <c r="A17" s="22" t="s">
        <v>76</v>
      </c>
    </row>
    <row r="18" spans="1:1" ht="19.5" customHeight="1">
      <c r="A18" s="22" t="s">
        <v>77</v>
      </c>
    </row>
    <row r="19" spans="1:1" ht="19.5" customHeight="1">
      <c r="A19" s="22" t="s">
        <v>78</v>
      </c>
    </row>
    <row r="20" spans="1:1" ht="19.5" customHeight="1">
      <c r="A20" s="22" t="s">
        <v>79</v>
      </c>
    </row>
    <row r="21" spans="1:1" ht="19.5" customHeight="1">
      <c r="A21" s="22" t="s">
        <v>80</v>
      </c>
    </row>
    <row r="22" spans="1:1" ht="19.5" customHeight="1">
      <c r="A22" s="22" t="s">
        <v>81</v>
      </c>
    </row>
    <row r="23" spans="1:1" ht="19.5" customHeight="1">
      <c r="A23" s="22" t="s">
        <v>82</v>
      </c>
    </row>
    <row r="24" spans="1:1" ht="19.5" customHeight="1">
      <c r="A24" s="22" t="s">
        <v>83</v>
      </c>
    </row>
    <row r="25" spans="1:1" ht="19.5" customHeight="1">
      <c r="A25" s="22" t="s">
        <v>84</v>
      </c>
    </row>
    <row r="26" spans="1:1" ht="19.5" customHeight="1">
      <c r="A26" s="22" t="s">
        <v>85</v>
      </c>
    </row>
    <row r="27" spans="1:1" ht="19.5" customHeight="1">
      <c r="A27" s="22" t="s">
        <v>86</v>
      </c>
    </row>
    <row r="28" spans="1:1" ht="19.5" customHeight="1">
      <c r="A28" s="22" t="s">
        <v>87</v>
      </c>
    </row>
    <row r="29" spans="1:1" ht="19.5" customHeight="1">
      <c r="A29" s="22" t="s">
        <v>88</v>
      </c>
    </row>
    <row r="30" spans="1:1" ht="19.5" customHeight="1">
      <c r="A30" s="22" t="s">
        <v>89</v>
      </c>
    </row>
    <row r="31" spans="1:1" ht="19.5" customHeight="1">
      <c r="A31" s="22" t="s">
        <v>90</v>
      </c>
    </row>
    <row r="32" spans="1:1" ht="19.5" customHeight="1">
      <c r="A32" s="22" t="s">
        <v>91</v>
      </c>
    </row>
    <row r="33" spans="1:1" ht="19.5" customHeight="1">
      <c r="A33" s="22" t="s">
        <v>92</v>
      </c>
    </row>
    <row r="34" spans="1:1" ht="19.5" customHeight="1">
      <c r="A34" s="22" t="s">
        <v>93</v>
      </c>
    </row>
    <row r="35" spans="1:1" ht="19.5" customHeight="1">
      <c r="A35" s="22" t="s">
        <v>94</v>
      </c>
    </row>
    <row r="36" spans="1:1" ht="19.5" customHeight="1">
      <c r="A36" s="22" t="s">
        <v>95</v>
      </c>
    </row>
    <row r="37" spans="1:1" ht="19.5" customHeight="1">
      <c r="A37" s="22" t="s">
        <v>96</v>
      </c>
    </row>
    <row r="38" spans="1:1" ht="19.5" customHeight="1">
      <c r="A38" s="22" t="s">
        <v>97</v>
      </c>
    </row>
    <row r="39" spans="1:1" ht="19.5" customHeight="1">
      <c r="A39" s="22"/>
    </row>
  </sheetData>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showGridLines="0" workbookViewId="0">
      <selection activeCell="I19" sqref="I19"/>
    </sheetView>
  </sheetViews>
  <sheetFormatPr defaultRowHeight="19.5" customHeight="1"/>
  <cols>
    <col min="1" max="1" width="29" bestFit="1" customWidth="1"/>
  </cols>
  <sheetData>
    <row r="1" spans="1:1" ht="19.5" customHeight="1">
      <c r="A1" s="21" t="s">
        <v>19</v>
      </c>
    </row>
    <row r="2" spans="1:1" ht="19.5" customHeight="1">
      <c r="A2" s="22" t="s">
        <v>21</v>
      </c>
    </row>
    <row r="3" spans="1:1" ht="19.5" customHeight="1">
      <c r="A3" s="22" t="s">
        <v>22</v>
      </c>
    </row>
    <row r="4" spans="1:1" ht="19.5" customHeight="1">
      <c r="A4" s="22" t="s">
        <v>24</v>
      </c>
    </row>
  </sheetData>
  <phoneticPr fontId="13"/>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lcf76f155ced4ddcb4097134ff3c332f xmlns="5d25c433-91ae-4079-9880-73bd931a49ff">
      <Terms xmlns="http://schemas.microsoft.com/office/infopath/2007/PartnerControls"/>
    </lcf76f155ced4ddcb4097134ff3c332f>
    <_Flow_SignoffStatus xmlns="5d25c433-91ae-4079-9880-73bd931a49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0927EAD8C7FF94586A5E7D8F15E037F" ma:contentTypeVersion="14" ma:contentTypeDescription="新しいドキュメントを作成します。" ma:contentTypeScope="" ma:versionID="c6adf99cd4079656c28d0c979bbf7d21">
  <xsd:schema xmlns:xsd="http://www.w3.org/2001/XMLSchema" xmlns:xs="http://www.w3.org/2001/XMLSchema" xmlns:p="http://schemas.microsoft.com/office/2006/metadata/properties" xmlns:ns2="5d25c433-91ae-4079-9880-73bd931a49ff" xmlns:ns3="e3e09e67-d7cc-4e47-828f-5f2cf354dd97" targetNamespace="http://schemas.microsoft.com/office/2006/metadata/properties" ma:root="true" ma:fieldsID="edddf28116f67b4fe1af0a058f8bf9ad" ns2:_="" ns3:_="">
    <xsd:import namespace="5d25c433-91ae-4079-9880-73bd931a49ff"/>
    <xsd:import namespace="e3e09e67-d7cc-4e47-828f-5f2cf354dd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_Flow_SignoffStatu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5c433-91ae-4079-9880-73bd931a49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18" nillable="true" ma:displayName="承認の状態" ma:internalName="_x627f__x8a8d__x306e__x72b6__x614b_">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6ef9ab0-5cff-4bb2-a100-82a9514e55bf}"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E7402-5B42-4AD4-934E-A1EC1CC5AD41}">
  <ds:schemaRefs>
    <ds:schemaRef ds:uri="http://schemas.microsoft.com/office/2006/metadata/properties"/>
    <ds:schemaRef ds:uri="http://schemas.microsoft.com/office/infopath/2007/PartnerControls"/>
    <ds:schemaRef ds:uri="e3e09e67-d7cc-4e47-828f-5f2cf354dd97"/>
    <ds:schemaRef ds:uri="5d25c433-91ae-4079-9880-73bd931a49ff"/>
    <ds:schemaRef ds:uri="007113a1-b0f8-48b8-93dd-e89736231a77"/>
  </ds:schemaRefs>
</ds:datastoreItem>
</file>

<file path=customXml/itemProps2.xml><?xml version="1.0" encoding="utf-8"?>
<ds:datastoreItem xmlns:ds="http://schemas.openxmlformats.org/officeDocument/2006/customXml" ds:itemID="{D5DF0F97-1838-4E54-BE44-A124A241FE8F}">
  <ds:schemaRefs>
    <ds:schemaRef ds:uri="http://schemas.microsoft.com/sharepoint/v3/contenttype/forms"/>
  </ds:schemaRefs>
</ds:datastoreItem>
</file>

<file path=customXml/itemProps3.xml><?xml version="1.0" encoding="utf-8"?>
<ds:datastoreItem xmlns:ds="http://schemas.openxmlformats.org/officeDocument/2006/customXml" ds:itemID="{A2889062-2A14-450F-BD67-E68932A6A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5c433-91ae-4079-9880-73bd931a49ff"/>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作成方法</vt:lpstr>
      <vt:lpstr>納品書</vt:lpstr>
      <vt:lpstr>納品書作成元</vt:lpstr>
      <vt:lpstr>入力用（６の２）</vt:lpstr>
      <vt:lpstr>記入例（精米）</vt:lpstr>
      <vt:lpstr>銘柄名等</vt:lpstr>
      <vt:lpstr>販売の相手先の業種</vt:lpstr>
      <vt:lpstr>'記入例（精米）'!Print_Area</vt:lpstr>
      <vt:lpstr>'入力用（６の２）'!Print_Area</vt:lpstr>
      <vt:lpstr>納品書!Print_Area</vt:lpstr>
      <vt:lpstr>納品書作成元!Print_Area</vt:lpstr>
      <vt:lpstr>'入力用（６の２）'!Print_Titles</vt:lpstr>
      <vt:lpstr>納品書作成元!Print_Titles</vt:lpstr>
      <vt:lpstr>産地・銘柄等サンプル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2017-08-09T01:53:09Z</dcterms:created>
  <dcterms:modified xsi:type="dcterms:W3CDTF">2024-03-29T07:38:11Z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12871300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0x01010050641B1052B1944FB827B3286720078D</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