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5FCE2E5E-E0A7-4BFB-BDE9-C039D4C52904}" xr6:coauthVersionLast="47" xr6:coauthVersionMax="47" xr10:uidLastSave="{00000000-0000-0000-0000-000000000000}"/>
  <bookViews>
    <workbookView xWindow="435" yWindow="2730" windowWidth="28365" windowHeight="11610" tabRatio="766" xr2:uid="{00000000-000D-0000-FFFF-FFFF00000000}"/>
  </bookViews>
  <sheets>
    <sheet name="作成方法" sheetId="14" r:id="rId1"/>
    <sheet name="納品書" sheetId="12" r:id="rId2"/>
    <sheet name="納品書作成元" sheetId="13" r:id="rId3"/>
    <sheet name="入力用（６の１）" sheetId="5" r:id="rId4"/>
    <sheet name="記入例 (玄米)" sheetId="10" r:id="rId5"/>
    <sheet name="銘柄名等" sheetId="7" r:id="rId6"/>
    <sheet name="販売の相手先の業種" sheetId="11" r:id="rId7"/>
  </sheets>
  <definedNames>
    <definedName name="_xlnm.Print_Area" localSheetId="4">'記入例 (玄米)'!$A$1:$I$21</definedName>
    <definedName name="_xlnm.Print_Area" localSheetId="3">'入力用（６の１）'!$D$1:$L$52</definedName>
    <definedName name="_xlnm.Print_Area" localSheetId="1">納品書!$A$1:$M$23</definedName>
    <definedName name="_xlnm.Print_Area" localSheetId="2">納品書作成元!$A$1:$L$19</definedName>
    <definedName name="_xlnm.Print_Titles" localSheetId="4">'記入例 (玄米)'!$1:$6</definedName>
    <definedName name="_xlnm.Print_Titles" localSheetId="3">'入力用（６の１）'!$1:$6</definedName>
    <definedName name="_xlnm.Print_Titles" localSheetId="2">納品書作成元!$1:$5</definedName>
    <definedName name="産地・銘柄等サンプル">銘柄名等!$A$2:$A$41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5" l="1"/>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J3" i="5"/>
  <c r="A5" i="13"/>
  <c r="A17" i="13" s="1"/>
  <c r="K17" i="13" s="1"/>
  <c r="I21" i="12" s="1"/>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7" i="5"/>
  <c r="J2" i="13"/>
  <c r="J6" i="12" s="1"/>
  <c r="J3" i="13"/>
  <c r="J7" i="12" s="1"/>
  <c r="J1" i="13"/>
  <c r="J5" i="12" s="1"/>
  <c r="C7" i="10"/>
  <c r="C8" i="10"/>
  <c r="C9" i="10"/>
  <c r="D17" i="13" l="1"/>
  <c r="D21" i="12" s="1"/>
  <c r="L17" i="13"/>
  <c r="J21" i="12" s="1"/>
  <c r="A6" i="13"/>
  <c r="F17" i="13"/>
  <c r="G21" i="12" s="1"/>
  <c r="A7" i="13"/>
  <c r="G17" i="13"/>
  <c r="E17" i="13"/>
  <c r="E21" i="12" s="1"/>
  <c r="F21" i="12" s="1"/>
  <c r="A11" i="13"/>
  <c r="H17" i="13"/>
  <c r="C21" i="12" s="1"/>
  <c r="I17" i="13"/>
  <c r="H21" i="12" s="1"/>
  <c r="B17" i="13"/>
  <c r="J17" i="13"/>
  <c r="C17" i="13"/>
  <c r="A12" i="13"/>
  <c r="A13" i="13"/>
  <c r="A15" i="13"/>
  <c r="A14" i="13"/>
  <c r="A10" i="13"/>
  <c r="A8" i="13"/>
  <c r="A16" i="13"/>
  <c r="A9" i="13"/>
  <c r="C14" i="10"/>
  <c r="I14" i="10"/>
  <c r="L14" i="13" l="1"/>
  <c r="J18" i="12" s="1"/>
  <c r="D14" i="13"/>
  <c r="D18" i="12" s="1"/>
  <c r="K14" i="13"/>
  <c r="I18" i="12" s="1"/>
  <c r="C14" i="13"/>
  <c r="F14" i="13"/>
  <c r="G18" i="12" s="1"/>
  <c r="J14" i="13"/>
  <c r="B14" i="13"/>
  <c r="I14" i="13"/>
  <c r="H18" i="12" s="1"/>
  <c r="H14" i="13"/>
  <c r="C18" i="12" s="1"/>
  <c r="E14" i="13"/>
  <c r="E18" i="12" s="1"/>
  <c r="F18" i="12" s="1"/>
  <c r="G14" i="13"/>
  <c r="H10" i="13"/>
  <c r="C14" i="12" s="1"/>
  <c r="G10" i="13"/>
  <c r="B10" i="13"/>
  <c r="F10" i="13"/>
  <c r="G14" i="12" s="1"/>
  <c r="E10" i="13"/>
  <c r="E14" i="12" s="1"/>
  <c r="F14" i="12" s="1"/>
  <c r="J10" i="13"/>
  <c r="L10" i="13"/>
  <c r="J14" i="12" s="1"/>
  <c r="D10" i="13"/>
  <c r="D14" i="12" s="1"/>
  <c r="K10" i="13"/>
  <c r="I14" i="12" s="1"/>
  <c r="C10" i="13"/>
  <c r="I10" i="13"/>
  <c r="H14" i="12" s="1"/>
  <c r="I15" i="13"/>
  <c r="H19" i="12" s="1"/>
  <c r="H15" i="13"/>
  <c r="C19" i="12" s="1"/>
  <c r="G15" i="13"/>
  <c r="F15" i="13"/>
  <c r="G19" i="12" s="1"/>
  <c r="K15" i="13"/>
  <c r="I19" i="12" s="1"/>
  <c r="C15" i="13"/>
  <c r="E15" i="13"/>
  <c r="E19" i="12" s="1"/>
  <c r="F19" i="12" s="1"/>
  <c r="J15" i="13"/>
  <c r="L15" i="13"/>
  <c r="J19" i="12" s="1"/>
  <c r="D15" i="13"/>
  <c r="D19" i="12" s="1"/>
  <c r="B15" i="13"/>
  <c r="E11" i="13"/>
  <c r="E15" i="12" s="1"/>
  <c r="F15" i="12" s="1"/>
  <c r="L11" i="13"/>
  <c r="J15" i="12" s="1"/>
  <c r="D11" i="13"/>
  <c r="D15" i="12" s="1"/>
  <c r="G11" i="13"/>
  <c r="K11" i="13"/>
  <c r="I15" i="12" s="1"/>
  <c r="C11" i="13"/>
  <c r="J11" i="13"/>
  <c r="B11" i="13"/>
  <c r="I11" i="13"/>
  <c r="H15" i="12" s="1"/>
  <c r="F11" i="13"/>
  <c r="G15" i="12" s="1"/>
  <c r="H11" i="13"/>
  <c r="C15" i="12" s="1"/>
  <c r="G13" i="13"/>
  <c r="F13" i="13"/>
  <c r="G17" i="12" s="1"/>
  <c r="I13" i="13"/>
  <c r="H17" i="12" s="1"/>
  <c r="E13" i="13"/>
  <c r="E17" i="12" s="1"/>
  <c r="F17" i="12" s="1"/>
  <c r="L13" i="13"/>
  <c r="J17" i="12" s="1"/>
  <c r="D13" i="13"/>
  <c r="D17" i="12" s="1"/>
  <c r="K13" i="13"/>
  <c r="I17" i="12" s="1"/>
  <c r="C13" i="13"/>
  <c r="J13" i="13"/>
  <c r="B13" i="13"/>
  <c r="H13" i="13"/>
  <c r="C17" i="12" s="1"/>
  <c r="J12" i="13"/>
  <c r="B12" i="13"/>
  <c r="I12" i="13"/>
  <c r="H16" i="12" s="1"/>
  <c r="L12" i="13"/>
  <c r="J16" i="12" s="1"/>
  <c r="D12" i="13"/>
  <c r="D16" i="12" s="1"/>
  <c r="H12" i="13"/>
  <c r="C16" i="12" s="1"/>
  <c r="G12" i="13"/>
  <c r="F12" i="13"/>
  <c r="G16" i="12" s="1"/>
  <c r="K12" i="13"/>
  <c r="I16" i="12" s="1"/>
  <c r="E12" i="13"/>
  <c r="E16" i="12" s="1"/>
  <c r="F16" i="12" s="1"/>
  <c r="C12" i="13"/>
  <c r="K9" i="13"/>
  <c r="I13" i="12" s="1"/>
  <c r="C9" i="13"/>
  <c r="J9" i="13"/>
  <c r="B9" i="13"/>
  <c r="E9" i="13"/>
  <c r="E13" i="12" s="1"/>
  <c r="F13" i="12" s="1"/>
  <c r="I9" i="13"/>
  <c r="H13" i="12" s="1"/>
  <c r="H9" i="13"/>
  <c r="C13" i="12" s="1"/>
  <c r="G9" i="13"/>
  <c r="L9" i="13"/>
  <c r="J13" i="12" s="1"/>
  <c r="F9" i="13"/>
  <c r="G13" i="12" s="1"/>
  <c r="D9" i="13"/>
  <c r="D13" i="12" s="1"/>
  <c r="I7" i="13"/>
  <c r="H11" i="12" s="1"/>
  <c r="H7" i="13"/>
  <c r="C11" i="12" s="1"/>
  <c r="C7" i="13"/>
  <c r="G7" i="13"/>
  <c r="F7" i="13"/>
  <c r="G11" i="12" s="1"/>
  <c r="K7" i="13"/>
  <c r="I11" i="12" s="1"/>
  <c r="E7" i="13"/>
  <c r="E11" i="12" s="1"/>
  <c r="F11" i="12" s="1"/>
  <c r="D7" i="13"/>
  <c r="D11" i="12" s="1"/>
  <c r="B7" i="13"/>
  <c r="F16" i="13"/>
  <c r="G20" i="12" s="1"/>
  <c r="E16" i="13"/>
  <c r="E20" i="12" s="1"/>
  <c r="F20" i="12" s="1"/>
  <c r="L16" i="13"/>
  <c r="J20" i="12" s="1"/>
  <c r="D16" i="13"/>
  <c r="D20" i="12" s="1"/>
  <c r="K16" i="13"/>
  <c r="I20" i="12" s="1"/>
  <c r="C16" i="13"/>
  <c r="H16" i="13"/>
  <c r="C20" i="12" s="1"/>
  <c r="J16" i="13"/>
  <c r="B16" i="13"/>
  <c r="I16" i="13"/>
  <c r="H20" i="12" s="1"/>
  <c r="G16" i="13"/>
  <c r="F8" i="13"/>
  <c r="G12" i="12" s="1"/>
  <c r="E8" i="13"/>
  <c r="E12" i="12" s="1"/>
  <c r="F12" i="12" s="1"/>
  <c r="K8" i="13"/>
  <c r="I12" i="12" s="1"/>
  <c r="C8" i="13"/>
  <c r="B8" i="13"/>
  <c r="G8" i="13"/>
  <c r="I8" i="13"/>
  <c r="H12" i="12" s="1"/>
  <c r="H8" i="13"/>
  <c r="C12" i="12" s="1"/>
  <c r="C6" i="13"/>
  <c r="D4" i="12" s="1"/>
  <c r="I6" i="13"/>
  <c r="H10" i="12" s="1"/>
  <c r="B6" i="13"/>
  <c r="K6" i="13"/>
  <c r="I10" i="12" s="1"/>
  <c r="H6" i="13"/>
  <c r="C10" i="12" s="1"/>
  <c r="G6" i="13"/>
  <c r="F6" i="13"/>
  <c r="G10" i="12" s="1"/>
  <c r="L7" i="5"/>
  <c r="N7" i="5" s="1"/>
  <c r="D8" i="13"/>
  <c r="E6" i="13"/>
  <c r="E10" i="12" s="1"/>
  <c r="F10" i="12" s="1"/>
  <c r="C12" i="10"/>
  <c r="C11" i="10"/>
  <c r="C10" i="10"/>
  <c r="C13" i="10"/>
  <c r="C15" i="10"/>
  <c r="I15" i="10"/>
  <c r="I13" i="10"/>
  <c r="I12" i="10"/>
  <c r="I11" i="10"/>
  <c r="I10" i="10"/>
  <c r="I9" i="10"/>
  <c r="I8" i="10"/>
  <c r="I7" i="10"/>
  <c r="H16" i="10"/>
  <c r="L46" i="5"/>
  <c r="N46" i="5" s="1"/>
  <c r="L45" i="5"/>
  <c r="N45" i="5" s="1"/>
  <c r="L44" i="5"/>
  <c r="N44" i="5" s="1"/>
  <c r="L43" i="5"/>
  <c r="N43" i="5" s="1"/>
  <c r="L42" i="5"/>
  <c r="N42" i="5" s="1"/>
  <c r="L41" i="5"/>
  <c r="N41" i="5" s="1"/>
  <c r="L40" i="5"/>
  <c r="N40" i="5" s="1"/>
  <c r="L39" i="5"/>
  <c r="N39" i="5" s="1"/>
  <c r="L38" i="5"/>
  <c r="N38" i="5" s="1"/>
  <c r="L37" i="5"/>
  <c r="N37" i="5" s="1"/>
  <c r="L36" i="5"/>
  <c r="N36" i="5" s="1"/>
  <c r="L35" i="5"/>
  <c r="N35" i="5" s="1"/>
  <c r="L34" i="5"/>
  <c r="N34" i="5" s="1"/>
  <c r="L33" i="5"/>
  <c r="N33" i="5" s="1"/>
  <c r="L32" i="5"/>
  <c r="N32" i="5" s="1"/>
  <c r="L31" i="5"/>
  <c r="N31" i="5" s="1"/>
  <c r="L30" i="5"/>
  <c r="N30" i="5" s="1"/>
  <c r="L29" i="5"/>
  <c r="N29" i="5" s="1"/>
  <c r="L28" i="5"/>
  <c r="N28" i="5" s="1"/>
  <c r="L27" i="5"/>
  <c r="N27" i="5" s="1"/>
  <c r="L26" i="5"/>
  <c r="N26" i="5" s="1"/>
  <c r="L25" i="5"/>
  <c r="N25" i="5" s="1"/>
  <c r="L24" i="5"/>
  <c r="N24" i="5" s="1"/>
  <c r="L23" i="5"/>
  <c r="N23" i="5" s="1"/>
  <c r="L22" i="5"/>
  <c r="N22" i="5" s="1"/>
  <c r="L21" i="5"/>
  <c r="N21" i="5" s="1"/>
  <c r="L20" i="5"/>
  <c r="N20" i="5" s="1"/>
  <c r="L19" i="5"/>
  <c r="N19" i="5" s="1"/>
  <c r="L18" i="5"/>
  <c r="N18" i="5" s="1"/>
  <c r="L17" i="5"/>
  <c r="N17" i="5" s="1"/>
  <c r="L16" i="5"/>
  <c r="N16" i="5" s="1"/>
  <c r="L15" i="5"/>
  <c r="N15" i="5" s="1"/>
  <c r="L14" i="5"/>
  <c r="N14" i="5" s="1"/>
  <c r="L13" i="5"/>
  <c r="N13" i="5" s="1"/>
  <c r="L12" i="5"/>
  <c r="N12" i="5" s="1"/>
  <c r="L11" i="5"/>
  <c r="N11" i="5" s="1"/>
  <c r="L10" i="5"/>
  <c r="J8" i="13" s="1"/>
  <c r="L9" i="5"/>
  <c r="J7" i="13" s="1"/>
  <c r="L8" i="5"/>
  <c r="K47" i="5"/>
  <c r="D6" i="13" l="1"/>
  <c r="D10" i="12" s="1"/>
  <c r="J6" i="13"/>
  <c r="D12" i="12"/>
  <c r="I18" i="13"/>
  <c r="N10" i="5"/>
  <c r="L8" i="13" s="1"/>
  <c r="J12" i="12" s="1"/>
  <c r="N9" i="5"/>
  <c r="L7" i="13" s="1"/>
  <c r="J11" i="12" s="1"/>
  <c r="N8" i="5"/>
  <c r="L6" i="13" s="1"/>
  <c r="J10" i="12" s="1"/>
  <c r="I16" i="10"/>
  <c r="I17" i="10" s="1"/>
  <c r="L47" i="5"/>
  <c r="J22" i="12" l="1"/>
  <c r="N47" i="5"/>
  <c r="J18" i="13"/>
  <c r="J19" i="13" s="1"/>
  <c r="L18" i="13"/>
  <c r="L48" i="5"/>
  <c r="K8" i="12" l="1"/>
  <c r="E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44CD5FBE-86E2-4E02-8BF4-F408ABC3BD87}">
      <text>
        <r>
          <rPr>
            <b/>
            <sz val="9"/>
            <color indexed="81"/>
            <rFont val="MS P ゴシック"/>
            <family val="3"/>
            <charset val="128"/>
          </rPr>
          <t>入力用（６の１）シートのＡ列を入力</t>
        </r>
        <r>
          <rPr>
            <sz val="9"/>
            <color indexed="81"/>
            <rFont val="MS P ゴシック"/>
            <family val="3"/>
            <charset val="128"/>
          </rPr>
          <t xml:space="preserve">
</t>
        </r>
      </text>
    </comment>
    <comment ref="I8" authorId="0" shapeId="0" xr:uid="{849ED069-2CD3-4916-A87C-AA61732478C6}">
      <text>
        <r>
          <rPr>
            <b/>
            <sz val="9"/>
            <color indexed="81"/>
            <rFont val="MS P ゴシック"/>
            <family val="3"/>
            <charset val="128"/>
          </rPr>
          <t xml:space="preserve">税抜、税込で変更できます。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14EF30B1-ADF8-4112-B806-31C09AB27AB1}">
      <text>
        <r>
          <rPr>
            <b/>
            <sz val="9"/>
            <color indexed="81"/>
            <rFont val="MS P ゴシック"/>
            <family val="3"/>
            <charset val="128"/>
          </rPr>
          <t>販売の相手先ごとに番号をつける</t>
        </r>
      </text>
    </comment>
    <comment ref="B7" authorId="0" shapeId="0" xr:uid="{9D5DA4AE-3F7D-43B4-B47A-3C6BFF93A19B}">
      <text>
        <r>
          <rPr>
            <b/>
            <sz val="9"/>
            <color indexed="81"/>
            <rFont val="MS P ゴシック"/>
            <family val="3"/>
            <charset val="128"/>
          </rPr>
          <t>販売の相手先ごと、販売年月日ごとに番号をつける。</t>
        </r>
        <r>
          <rPr>
            <sz val="9"/>
            <color indexed="81"/>
            <rFont val="MS P ゴシック"/>
            <family val="3"/>
            <charset val="128"/>
          </rPr>
          <t xml:space="preserve">
</t>
        </r>
      </text>
    </comment>
  </commentList>
</comments>
</file>

<file path=xl/sharedStrings.xml><?xml version="1.0" encoding="utf-8"?>
<sst xmlns="http://schemas.openxmlformats.org/spreadsheetml/2006/main" count="162" uniqueCount="102">
  <si>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</si>
  <si>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</si>
  <si>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</si>
  <si>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</si>
  <si>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</si>
  <si>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</si>
  <si>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</si>
  <si>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注意事項</t>
    <rPh sb="0" eb="2">
      <t>チュウイ</t>
    </rPh>
    <rPh sb="2" eb="4">
      <t>ジコウ</t>
    </rPh>
    <phoneticPr fontId="1"/>
  </si>
  <si>
    <t>量目（kg）</t>
    <rPh sb="0" eb="2">
      <t>リョウモク</t>
    </rPh>
    <phoneticPr fontId="1"/>
  </si>
  <si>
    <t>合　　計</t>
    <rPh sb="0" eb="1">
      <t>ゴウ</t>
    </rPh>
    <rPh sb="3" eb="4">
      <t>ケイ</t>
    </rPh>
    <phoneticPr fontId="1"/>
  </si>
  <si>
    <t>産地・銘柄等</t>
    <rPh sb="0" eb="2">
      <t>サンチ</t>
    </rPh>
    <rPh sb="3" eb="5">
      <t>メイガラ</t>
    </rPh>
    <rPh sb="5" eb="6">
      <t>トウ</t>
    </rPh>
    <phoneticPr fontId="1"/>
  </si>
  <si>
    <t>産地・銘柄等サンプル</t>
    <rPh sb="0" eb="2">
      <t>サンチ</t>
    </rPh>
    <rPh sb="3" eb="5">
      <t>メイガラ</t>
    </rPh>
    <rPh sb="5" eb="6">
      <t>トウ</t>
    </rPh>
    <phoneticPr fontId="1"/>
  </si>
  <si>
    <t>直接販売した米穀の数量報告書（玄米）</t>
    <rPh sb="0" eb="2">
      <t>チョクセツ</t>
    </rPh>
    <rPh sb="2" eb="4">
      <t>ハンバイ</t>
    </rPh>
    <rPh sb="6" eb="8">
      <t>ベイコク</t>
    </rPh>
    <rPh sb="9" eb="11">
      <t>スウリョウ</t>
    </rPh>
    <rPh sb="11" eb="14">
      <t>ホウコクショ</t>
    </rPh>
    <rPh sb="15" eb="17">
      <t>ゲンマイ</t>
    </rPh>
    <phoneticPr fontId="1"/>
  </si>
  <si>
    <t>氏名：</t>
    <rPh sb="0" eb="2">
      <t>シメイ</t>
    </rPh>
    <phoneticPr fontId="1"/>
  </si>
  <si>
    <t>別紙参考様式第6号の1</t>
    <rPh sb="0" eb="2">
      <t>ベッシ</t>
    </rPh>
    <rPh sb="2" eb="4">
      <t>サンコウ</t>
    </rPh>
    <rPh sb="4" eb="6">
      <t>ヨウシキ</t>
    </rPh>
    <rPh sb="6" eb="7">
      <t>ダイ</t>
    </rPh>
    <rPh sb="8" eb="9">
      <t>ゴウ</t>
    </rPh>
    <phoneticPr fontId="1"/>
  </si>
  <si>
    <t>端数切捨て後</t>
    <rPh sb="0" eb="2">
      <t>ハスウ</t>
    </rPh>
    <rPh sb="2" eb="4">
      <t>キリス</t>
    </rPh>
    <rPh sb="5" eb="6">
      <t>ゴ</t>
    </rPh>
    <phoneticPr fontId="1"/>
  </si>
  <si>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</si>
  <si>
    <r>
      <t>直接販売した米穀の数量報告書（</t>
    </r>
    <r>
      <rPr>
        <sz val="12"/>
        <color indexed="10"/>
        <rFont val="ＭＳ Ｐ明朝"/>
        <family val="1"/>
        <charset val="128"/>
      </rPr>
      <t>玄米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ゲンマイ</t>
    </rPh>
    <phoneticPr fontId="1"/>
  </si>
  <si>
    <t>○○米穀店</t>
    <rPh sb="2" eb="5">
      <t>ベイコクテン</t>
    </rPh>
    <phoneticPr fontId="1"/>
  </si>
  <si>
    <t>スーパー□□□□</t>
  </si>
  <si>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4"/>
  </si>
  <si>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1"/>
  </si>
  <si>
    <r>
      <t xml:space="preserve">販売の相手先の業種
</t>
    </r>
    <r>
      <rPr>
        <sz val="8"/>
        <color indexed="8"/>
        <rFont val="ＭＳ Ｐ明朝"/>
        <family val="1"/>
        <charset val="128"/>
      </rPr>
      <t>下記から選択してください</t>
    </r>
    <r>
      <rPr>
        <sz val="10"/>
        <color indexed="8"/>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1"/>
  </si>
  <si>
    <t>販売の相手先の業種サンプル</t>
    <rPh sb="0" eb="2">
      <t>ハンバイ</t>
    </rPh>
    <rPh sb="3" eb="6">
      <t>アイテサキ</t>
    </rPh>
    <rPh sb="7" eb="9">
      <t>ギョウシュ</t>
    </rPh>
    <phoneticPr fontId="1"/>
  </si>
  <si>
    <t>①</t>
    <phoneticPr fontId="1"/>
  </si>
  <si>
    <t>②</t>
    <phoneticPr fontId="1"/>
  </si>
  <si>
    <t>③</t>
    <phoneticPr fontId="1"/>
  </si>
  <si>
    <t>①</t>
  </si>
  <si>
    <t>△△米穀店</t>
    <rPh sb="2" eb="5">
      <t>ベイコクテン</t>
    </rPh>
    <phoneticPr fontId="1"/>
  </si>
  <si>
    <t>〇〇スーパー</t>
    <phoneticPr fontId="4"/>
  </si>
  <si>
    <r>
      <t>氏名：　　　　　</t>
    </r>
    <r>
      <rPr>
        <b/>
        <sz val="11"/>
        <color theme="1"/>
        <rFont val="ＭＳ Ｐ明朝"/>
        <family val="1"/>
        <charset val="128"/>
      </rPr>
      <t>〇〇　　〇〇</t>
    </r>
    <rPh sb="0" eb="2">
      <t>シメイ</t>
    </rPh>
    <phoneticPr fontId="1"/>
  </si>
  <si>
    <t>※4月1日以降に販売予定であるもののみ記入する。</t>
    <rPh sb="2" eb="3">
      <t>ガツ</t>
    </rPh>
    <rPh sb="4" eb="5">
      <t>ヒ</t>
    </rPh>
    <rPh sb="5" eb="7">
      <t>イコウ</t>
    </rPh>
    <rPh sb="8" eb="10">
      <t>ハンバイ</t>
    </rPh>
    <rPh sb="10" eb="12">
      <t>ヨテイ</t>
    </rPh>
    <rPh sb="19" eb="21">
      <t>キニュウ</t>
    </rPh>
    <phoneticPr fontId="1"/>
  </si>
  <si>
    <t>（２）販売の相手先の業種（①～④の区分）ごとに販売した数量を小計してください。１kg未満の端数があるときには、小計ごとの切り捨てにより整理してください。合計は、小計ごとの数量をすべて合計して記入してください。</t>
    <phoneticPr fontId="4"/>
  </si>
  <si>
    <t>（２）販売の相手先の業種（①～④の区分）ごとに販売した数量を小計してください。１kg未満の端数があるときには、小計ごとの切り捨てにより整理してください。合計は、小計ごとの数量をすべて合計して記入してください。</t>
    <phoneticPr fontId="1"/>
  </si>
  <si>
    <t>単　価
（円/袋）</t>
    <rPh sb="0" eb="1">
      <t>タン</t>
    </rPh>
    <rPh sb="2" eb="3">
      <t>アタイ</t>
    </rPh>
    <rPh sb="5" eb="6">
      <t>エン</t>
    </rPh>
    <rPh sb="7" eb="8">
      <t>フクロ</t>
    </rPh>
    <phoneticPr fontId="1"/>
  </si>
  <si>
    <t>品　名</t>
    <rPh sb="0" eb="1">
      <t>ヒン</t>
    </rPh>
    <rPh sb="2" eb="3">
      <t>ナ</t>
    </rPh>
    <phoneticPr fontId="15"/>
  </si>
  <si>
    <t>数　量</t>
    <rPh sb="0" eb="1">
      <t>カズ</t>
    </rPh>
    <rPh sb="2" eb="3">
      <t>リョウ</t>
    </rPh>
    <phoneticPr fontId="15"/>
  </si>
  <si>
    <t>単　価</t>
    <rPh sb="0" eb="1">
      <t>タン</t>
    </rPh>
    <rPh sb="2" eb="3">
      <t>アタイ</t>
    </rPh>
    <phoneticPr fontId="15"/>
  </si>
  <si>
    <t>摘　要</t>
    <rPh sb="0" eb="1">
      <t>テキ</t>
    </rPh>
    <rPh sb="2" eb="3">
      <t>ヨウ</t>
    </rPh>
    <phoneticPr fontId="15"/>
  </si>
  <si>
    <t>合　計</t>
    <rPh sb="0" eb="1">
      <t>ゴウ</t>
    </rPh>
    <rPh sb="2" eb="3">
      <t>ケイ</t>
    </rPh>
    <phoneticPr fontId="15"/>
  </si>
  <si>
    <t>　　　金　額（税抜・税込）</t>
    <rPh sb="3" eb="4">
      <t>キン</t>
    </rPh>
    <rPh sb="5" eb="6">
      <t>ガク</t>
    </rPh>
    <rPh sb="7" eb="9">
      <t>ゼイヌ</t>
    </rPh>
    <rPh sb="10" eb="12">
      <t>ゼイコ</t>
    </rPh>
    <phoneticPr fontId="15"/>
  </si>
  <si>
    <t>様</t>
    <rPh sb="0" eb="1">
      <t>サマ</t>
    </rPh>
    <phoneticPr fontId="15"/>
  </si>
  <si>
    <t>納 品 書</t>
    <rPh sb="0" eb="1">
      <t>オサメ</t>
    </rPh>
    <rPh sb="2" eb="3">
      <t>ヒン</t>
    </rPh>
    <rPh sb="4" eb="5">
      <t>ショ</t>
    </rPh>
    <phoneticPr fontId="15"/>
  </si>
  <si>
    <t>下記のとおり納品いたしました。</t>
    <rPh sb="0" eb="2">
      <t>カキ</t>
    </rPh>
    <rPh sb="6" eb="8">
      <t>ノウヒン</t>
    </rPh>
    <phoneticPr fontId="15"/>
  </si>
  <si>
    <t>No.</t>
    <phoneticPr fontId="1"/>
  </si>
  <si>
    <t>③</t>
  </si>
  <si>
    <t>農林　太郎</t>
    <rPh sb="0" eb="2">
      <t>ノウリン</t>
    </rPh>
    <rPh sb="3" eb="5">
      <t>タロウ</t>
    </rPh>
    <phoneticPr fontId="1"/>
  </si>
  <si>
    <t>北陸　次郎</t>
    <rPh sb="0" eb="2">
      <t>ホクリク</t>
    </rPh>
    <rPh sb="3" eb="5">
      <t>ジロウ</t>
    </rPh>
    <phoneticPr fontId="1"/>
  </si>
  <si>
    <t>富山　三郎</t>
    <rPh sb="0" eb="2">
      <t>トヤマ</t>
    </rPh>
    <rPh sb="3" eb="5">
      <t>サブロウ</t>
    </rPh>
    <phoneticPr fontId="1"/>
  </si>
  <si>
    <t>電話番号</t>
    <rPh sb="0" eb="2">
      <t>デンワ</t>
    </rPh>
    <rPh sb="2" eb="4">
      <t>バンゴウ</t>
    </rPh>
    <phoneticPr fontId="1"/>
  </si>
  <si>
    <t>住　所</t>
    <rPh sb="0" eb="1">
      <t>ジュウ</t>
    </rPh>
    <rPh sb="2" eb="3">
      <t>ショ</t>
    </rPh>
    <phoneticPr fontId="1"/>
  </si>
  <si>
    <t>氏　名</t>
    <rPh sb="0" eb="1">
      <t>シ</t>
    </rPh>
    <rPh sb="2" eb="3">
      <t>ナ</t>
    </rPh>
    <phoneticPr fontId="1"/>
  </si>
  <si>
    <t>電　話</t>
    <rPh sb="0" eb="1">
      <t>デン</t>
    </rPh>
    <rPh sb="2" eb="3">
      <t>ハナシ</t>
    </rPh>
    <phoneticPr fontId="1"/>
  </si>
  <si>
    <t>000-000-0000</t>
    <phoneticPr fontId="1"/>
  </si>
  <si>
    <t>〒930-0000　富山県〇〇市〇〇町〇-〇</t>
    <rPh sb="10" eb="13">
      <t>トヤマケン</t>
    </rPh>
    <rPh sb="15" eb="16">
      <t>シ</t>
    </rPh>
    <rPh sb="18" eb="19">
      <t>マチ</t>
    </rPh>
    <phoneticPr fontId="1"/>
  </si>
  <si>
    <t>令和　　　年　　　月　　　　日</t>
    <rPh sb="0" eb="2">
      <t>レイワ</t>
    </rPh>
    <rPh sb="5" eb="6">
      <t>ネン</t>
    </rPh>
    <rPh sb="9" eb="10">
      <t>ガツ</t>
    </rPh>
    <rPh sb="14" eb="15">
      <t>ニチ</t>
    </rPh>
    <phoneticPr fontId="15"/>
  </si>
  <si>
    <t>納品書作成元</t>
    <rPh sb="0" eb="3">
      <t>ノウヒンショ</t>
    </rPh>
    <rPh sb="3" eb="5">
      <t>サクセイ</t>
    </rPh>
    <rPh sb="5" eb="6">
      <t>モト</t>
    </rPh>
    <phoneticPr fontId="1"/>
  </si>
  <si>
    <t>農事組合法人　〇〇　代表理事　〇〇　〇〇</t>
    <rPh sb="0" eb="6">
      <t>ノウジクミアイホウジン</t>
    </rPh>
    <rPh sb="10" eb="14">
      <t>ダイヒョウリジ</t>
    </rPh>
    <phoneticPr fontId="1"/>
  </si>
  <si>
    <t>金　額
（円）</t>
    <rPh sb="0" eb="1">
      <t>キン</t>
    </rPh>
    <rPh sb="2" eb="3">
      <t>ガク</t>
    </rPh>
    <rPh sb="5" eb="6">
      <t>エン</t>
    </rPh>
    <phoneticPr fontId="1"/>
  </si>
  <si>
    <t>富山県産　コシヒカリ</t>
  </si>
  <si>
    <t>富山県産　ハナエチゼン</t>
  </si>
  <si>
    <t>富山県産　てんこもり</t>
  </si>
  <si>
    <t>富山県産　ひとめぼれ</t>
  </si>
  <si>
    <t>富山県産　てんたかく</t>
  </si>
  <si>
    <t>富山県産　フクヒカリ</t>
  </si>
  <si>
    <t>富山県産　とがおとめ</t>
  </si>
  <si>
    <t>富山県産　日本晴</t>
  </si>
  <si>
    <t>富山県産　赤むすび</t>
  </si>
  <si>
    <t>富山県産　おわら美人</t>
  </si>
  <si>
    <t>富山県産　つくばＳＤ２号</t>
  </si>
  <si>
    <t>富山県産　ミルキークイーン</t>
  </si>
  <si>
    <t>富山県産　あきさかり</t>
  </si>
  <si>
    <t>富山県産　黒むすび</t>
  </si>
  <si>
    <t>富山県産　どんとこい</t>
  </si>
  <si>
    <t>富山県産　ゆうだい２１</t>
  </si>
  <si>
    <t>富山県産　あきたこまち</t>
  </si>
  <si>
    <t>富山県産　春陽</t>
  </si>
  <si>
    <t>富山県産　花キラリ</t>
  </si>
  <si>
    <t>富山県産　夢ごこち</t>
  </si>
  <si>
    <t>富山県産　あきだわら</t>
  </si>
  <si>
    <t>富山県産　つきあかり</t>
  </si>
  <si>
    <t>富山県産　富富富</t>
  </si>
  <si>
    <t>富山県産　縁結び</t>
  </si>
  <si>
    <t>富山県産　つくばＳＤ１号</t>
  </si>
  <si>
    <t>富山県産　みつひかり</t>
  </si>
  <si>
    <t>富山県産　にこまる</t>
  </si>
  <si>
    <t>富山県産　こがねもち</t>
  </si>
  <si>
    <t>富山県産　新大正糯</t>
  </si>
  <si>
    <t>富山県産　とみちから</t>
  </si>
  <si>
    <t>富山県産　らいちょうもち</t>
  </si>
  <si>
    <t>富山県産　カグラモチ</t>
  </si>
  <si>
    <t>富山県産　雄山錦</t>
  </si>
  <si>
    <t>富山県産　五百万石</t>
  </si>
  <si>
    <t>富山県産　富の香</t>
  </si>
  <si>
    <t>富山県産　美山錦</t>
  </si>
  <si>
    <t>富山県産　山田錦</t>
  </si>
  <si>
    <t>□□スーパー</t>
    <phoneticPr fontId="1"/>
  </si>
  <si>
    <t>◇◇◇米穀店</t>
    <rPh sb="3" eb="6">
      <t>ベイコクテン</t>
    </rPh>
    <phoneticPr fontId="1"/>
  </si>
  <si>
    <t>　2　納品書シートの①のセルに入力用（６の１）シートのA列の数字を入力する。（入力すると該当している数字の販売先のデータが表示される。）</t>
    <rPh sb="3" eb="6">
      <t>ノウヒンショ</t>
    </rPh>
    <rPh sb="15" eb="18">
      <t>ニュウリョクヨウ</t>
    </rPh>
    <rPh sb="28" eb="29">
      <t>レツ</t>
    </rPh>
    <rPh sb="30" eb="32">
      <t>スウジ</t>
    </rPh>
    <rPh sb="33" eb="35">
      <t>ニュウリョク</t>
    </rPh>
    <rPh sb="39" eb="41">
      <t>ニュウリョク</t>
    </rPh>
    <rPh sb="44" eb="46">
      <t>ガイトウ</t>
    </rPh>
    <rPh sb="50" eb="52">
      <t>スウジ</t>
    </rPh>
    <rPh sb="53" eb="56">
      <t>ハンバイサキ</t>
    </rPh>
    <rPh sb="61" eb="63">
      <t>ヒョウジ</t>
    </rPh>
    <phoneticPr fontId="15"/>
  </si>
  <si>
    <t>　3　「入力用（６の１）」シート及び「納品書」シートを印刷するとそれぞれ「別紙参考様式第６号の１」、「納品書」となります。</t>
    <rPh sb="4" eb="7">
      <t>ニュウリョクヨウ</t>
    </rPh>
    <rPh sb="16" eb="17">
      <t>オヨ</t>
    </rPh>
    <rPh sb="19" eb="22">
      <t>ノウヒンショ</t>
    </rPh>
    <rPh sb="27" eb="29">
      <t>インサツ</t>
    </rPh>
    <rPh sb="37" eb="43">
      <t>ベッシサンコウヨウシキ</t>
    </rPh>
    <rPh sb="43" eb="44">
      <t>ダイ</t>
    </rPh>
    <rPh sb="45" eb="46">
      <t>ゴウ</t>
    </rPh>
    <rPh sb="51" eb="54">
      <t>ノウヒンショ</t>
    </rPh>
    <phoneticPr fontId="15"/>
  </si>
  <si>
    <t xml:space="preserve"> 納品書の作成方法について</t>
    <rPh sb="1" eb="4">
      <t>ノウヒンショ</t>
    </rPh>
    <rPh sb="5" eb="7">
      <t>サクセイ</t>
    </rPh>
    <rPh sb="7" eb="9">
      <t>ホウホウ</t>
    </rPh>
    <phoneticPr fontId="15"/>
  </si>
  <si>
    <t>　1　入力用（６の１）シートの黄色セル部分を入力する。</t>
    <rPh sb="3" eb="6">
      <t>ニュウリョクヨウ</t>
    </rPh>
    <rPh sb="15" eb="17">
      <t>キイロ</t>
    </rPh>
    <rPh sb="19" eb="21">
      <t>ブブン</t>
    </rPh>
    <rPh sb="22" eb="24">
      <t>ニュウリョク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</si>
</sst>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411]ggge&quot;年&quot;m&quot;月&quot;d&quot;日&quot;;@"/>
    <numFmt numFmtId="177" formatCode="#,##0.0;[Red]\-#,##0.0"/>
    <numFmt numFmtId="178" formatCode="0.0"/>
    <numFmt numFmtId="179" formatCode="e&quot;年産&quot;"/>
    <numFmt numFmtId="180" formatCode="#,##0_);[Red]\(#,##0\)"/>
    <numFmt numFmtId="181" formatCode="m&quot;月&quot;d&quot;日&quot;;@"/>
    <numFmt numFmtId="182" formatCode="0_);[Red]\(0\)"/>
    <numFmt numFmtId="183" formatCode="&quot;¥&quot;#,##0_);[Red]\(&quot;¥&quot;#,##0\)"/>
    <numFmt numFmtId="184" formatCode="#&quot;㎏&quot;"/>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0"/>
      <color indexed="8"/>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b/>
      <sz val="10"/>
      <color theme="1"/>
      <name val="ＭＳ Ｐ明朝"/>
      <family val="1"/>
      <charset val="128"/>
    </font>
    <font>
      <sz val="11"/>
      <name val="ＭＳ Ｐゴシック"/>
      <family val="3"/>
      <charset val="128"/>
      <scheme val="minor"/>
    </font>
    <font>
      <sz val="12"/>
      <color theme="1"/>
      <name val="ＭＳ Ｐ明朝"/>
      <family val="1"/>
      <charset val="128"/>
    </font>
    <font>
      <sz val="8"/>
      <color indexed="8"/>
      <name val="ＭＳ Ｐ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b/>
      <sz val="11"/>
      <color theme="1"/>
      <name val="ＭＳ Ｐ明朝"/>
      <family val="1"/>
      <charset val="128"/>
    </font>
    <font>
      <sz val="11"/>
      <color rgb="FFFF0000"/>
      <name val="ＭＳ Ｐ明朝"/>
      <family val="1"/>
      <charset val="128"/>
    </font>
    <font>
      <sz val="11"/>
      <name val="ＭＳ Ｐ明朝"/>
      <family val="1"/>
      <charset val="128"/>
    </font>
    <font>
      <sz val="11"/>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9"/>
      <color indexed="81"/>
      <name val="MS P ゴシック"/>
      <family val="3"/>
      <charset val="128"/>
    </font>
    <font>
      <b/>
      <sz val="14"/>
      <color theme="1"/>
      <name val="ＭＳ Ｐ明朝"/>
      <family val="1"/>
      <charset val="128"/>
    </font>
    <font>
      <sz val="20"/>
      <color theme="1"/>
      <name val="ＭＳ Ｐゴシック"/>
      <family val="3"/>
      <charset val="128"/>
      <scheme val="minor"/>
    </font>
    <font>
      <sz val="9"/>
      <color indexed="81"/>
      <name val="MS P 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52">
    <xf numFmtId="0" fontId="0" fillId="0" borderId="0" xfId="0">
      <alignment vertical="center"/>
    </xf>
    <xf numFmtId="0" fontId="0" fillId="0" borderId="0" xfId="0"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shrinkToFit="1"/>
    </xf>
    <xf numFmtId="176" fontId="9" fillId="0" borderId="1" xfId="0" applyNumberFormat="1" applyFont="1" applyBorder="1" applyAlignment="1">
      <alignment vertical="center" shrinkToFit="1"/>
    </xf>
    <xf numFmtId="0" fontId="10"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38" fontId="9" fillId="0" borderId="1" xfId="1" applyFont="1" applyFill="1" applyBorder="1" applyAlignment="1">
      <alignment horizontal="center" vertical="center" shrinkToFit="1"/>
    </xf>
    <xf numFmtId="177" fontId="9" fillId="0" borderId="1" xfId="1" applyNumberFormat="1" applyFont="1" applyFill="1" applyBorder="1" applyAlignment="1">
      <alignment horizontal="right" vertical="center" shrinkToFit="1"/>
    </xf>
    <xf numFmtId="0" fontId="9" fillId="0" borderId="4" xfId="0" applyFont="1" applyBorder="1">
      <alignment vertical="center"/>
    </xf>
    <xf numFmtId="0" fontId="9" fillId="0" borderId="5" xfId="0" applyFont="1" applyBorder="1">
      <alignment vertical="center"/>
    </xf>
    <xf numFmtId="0" fontId="9" fillId="0" borderId="5" xfId="0" applyFont="1" applyBorder="1" applyAlignment="1">
      <alignment horizontal="center" vertical="center"/>
    </xf>
    <xf numFmtId="0" fontId="0" fillId="0" borderId="5" xfId="0" applyBorder="1">
      <alignment vertical="center"/>
    </xf>
    <xf numFmtId="0" fontId="9" fillId="0" borderId="5" xfId="0" applyFont="1" applyBorder="1" applyAlignment="1">
      <alignment horizontal="right" vertical="center"/>
    </xf>
    <xf numFmtId="177" fontId="9" fillId="0" borderId="1" xfId="0" applyNumberFormat="1" applyFont="1" applyBorder="1">
      <alignment vertical="center"/>
    </xf>
    <xf numFmtId="0" fontId="12" fillId="0" borderId="0" xfId="0" applyFont="1">
      <alignment vertical="center"/>
    </xf>
    <xf numFmtId="0" fontId="8" fillId="0" borderId="1" xfId="0" applyFont="1" applyBorder="1">
      <alignment vertical="center"/>
    </xf>
    <xf numFmtId="0" fontId="0" fillId="0" borderId="1" xfId="0" applyBorder="1">
      <alignment vertical="center"/>
    </xf>
    <xf numFmtId="179" fontId="9" fillId="0" borderId="1" xfId="0" applyNumberFormat="1" applyFont="1" applyBorder="1" applyAlignment="1">
      <alignment horizontal="center" vertical="center" shrinkToFit="1"/>
    </xf>
    <xf numFmtId="0" fontId="9" fillId="0" borderId="3" xfId="0"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right" vertical="center" shrinkToFit="1"/>
    </xf>
    <xf numFmtId="176" fontId="9" fillId="4" borderId="1" xfId="0" applyNumberFormat="1" applyFont="1" applyFill="1" applyBorder="1" applyAlignment="1">
      <alignment horizontal="right" vertical="center" shrinkToFit="1"/>
    </xf>
    <xf numFmtId="38" fontId="16" fillId="0" borderId="1" xfId="1" applyFont="1" applyFill="1" applyBorder="1" applyAlignment="1">
      <alignment horizontal="center" vertical="center" shrinkToFit="1"/>
    </xf>
    <xf numFmtId="38" fontId="16" fillId="3" borderId="1" xfId="1" applyFont="1" applyFill="1" applyBorder="1" applyAlignment="1">
      <alignment horizontal="center" vertical="center" shrinkToFit="1"/>
    </xf>
    <xf numFmtId="178" fontId="16" fillId="0" borderId="1" xfId="0" applyNumberFormat="1" applyFont="1" applyBorder="1" applyAlignment="1">
      <alignment horizontal="center" vertical="center" shrinkToFit="1"/>
    </xf>
    <xf numFmtId="178" fontId="16" fillId="0" borderId="1" xfId="0" applyNumberFormat="1" applyFont="1" applyBorder="1" applyAlignment="1">
      <alignment vertical="center" shrinkToFit="1"/>
    </xf>
    <xf numFmtId="177" fontId="17" fillId="3" borderId="1" xfId="1" applyNumberFormat="1" applyFont="1" applyFill="1" applyBorder="1" applyAlignment="1">
      <alignment horizontal="right" vertical="center" indent="1" shrinkToFit="1"/>
    </xf>
    <xf numFmtId="177" fontId="17" fillId="3" borderId="1" xfId="1" applyNumberFormat="1" applyFont="1" applyFill="1" applyBorder="1" applyAlignment="1">
      <alignment horizontal="right" vertical="center" shrinkToFit="1"/>
    </xf>
    <xf numFmtId="177" fontId="17" fillId="3" borderId="1" xfId="0" applyNumberFormat="1" applyFont="1" applyFill="1" applyBorder="1">
      <alignment vertical="center"/>
    </xf>
    <xf numFmtId="180" fontId="0" fillId="0" borderId="1" xfId="0" applyNumberFormat="1" applyBorder="1">
      <alignment vertical="center"/>
    </xf>
    <xf numFmtId="180" fontId="21" fillId="0" borderId="1" xfId="0" applyNumberFormat="1" applyFont="1" applyBorder="1" applyAlignment="1">
      <alignment horizontal="right" vertical="center" shrinkToFit="1"/>
    </xf>
    <xf numFmtId="0" fontId="22" fillId="0" borderId="0" xfId="0" applyFont="1">
      <alignment vertical="center"/>
    </xf>
    <xf numFmtId="0" fontId="0" fillId="0" borderId="0" xfId="0" applyFont="1">
      <alignment vertical="center"/>
    </xf>
    <xf numFmtId="0" fontId="22" fillId="0" borderId="5" xfId="0" applyFont="1" applyBorder="1">
      <alignment vertical="center"/>
    </xf>
    <xf numFmtId="0" fontId="22" fillId="0" borderId="7" xfId="0" applyFont="1" applyBorder="1">
      <alignment vertical="center"/>
    </xf>
    <xf numFmtId="0" fontId="25" fillId="0" borderId="0" xfId="0" applyFont="1">
      <alignment vertical="center"/>
    </xf>
    <xf numFmtId="0" fontId="24" fillId="0" borderId="0" xfId="0" applyFont="1" applyAlignment="1"/>
    <xf numFmtId="0" fontId="22"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0" fillId="0" borderId="12" xfId="0" applyFont="1" applyBorder="1">
      <alignment vertical="center"/>
    </xf>
    <xf numFmtId="0" fontId="22" fillId="0" borderId="12" xfId="0" applyFont="1" applyBorder="1">
      <alignment vertical="center"/>
    </xf>
    <xf numFmtId="0" fontId="22" fillId="0" borderId="14" xfId="0" applyFont="1" applyBorder="1" applyAlignment="1">
      <alignment vertical="center"/>
    </xf>
    <xf numFmtId="0" fontId="22" fillId="0" borderId="14" xfId="0" applyFont="1" applyBorder="1">
      <alignment vertical="center"/>
    </xf>
    <xf numFmtId="0" fontId="23" fillId="0" borderId="13" xfId="0" applyFont="1" applyBorder="1">
      <alignment vertical="center"/>
    </xf>
    <xf numFmtId="0" fontId="22" fillId="0" borderId="12" xfId="0" applyFont="1" applyBorder="1" applyAlignment="1">
      <alignment vertical="center"/>
    </xf>
    <xf numFmtId="0" fontId="22" fillId="0" borderId="16" xfId="0" applyFont="1" applyBorder="1">
      <alignment vertical="center"/>
    </xf>
    <xf numFmtId="0" fontId="22" fillId="0" borderId="14" xfId="0" applyFont="1" applyBorder="1" applyAlignment="1">
      <alignment horizontal="center" vertical="center"/>
    </xf>
    <xf numFmtId="0" fontId="22" fillId="0" borderId="8" xfId="0" applyFont="1" applyBorder="1" applyAlignment="1">
      <alignment horizontal="center"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8" xfId="0" applyFont="1" applyBorder="1">
      <alignment vertical="center"/>
    </xf>
    <xf numFmtId="0" fontId="22" fillId="0" borderId="0" xfId="0" applyFont="1" applyBorder="1">
      <alignment vertical="center"/>
    </xf>
    <xf numFmtId="0" fontId="0" fillId="0" borderId="0" xfId="0" applyFont="1" applyBorder="1">
      <alignment vertical="center"/>
    </xf>
    <xf numFmtId="0" fontId="24" fillId="0" borderId="7" xfId="0" applyFont="1" applyBorder="1">
      <alignment vertical="center"/>
    </xf>
    <xf numFmtId="0" fontId="22" fillId="0" borderId="7" xfId="0" applyFont="1" applyBorder="1" applyAlignment="1">
      <alignment horizontal="center" vertical="center"/>
    </xf>
    <xf numFmtId="0" fontId="0" fillId="0" borderId="2" xfId="0" applyBorder="1">
      <alignment vertical="center"/>
    </xf>
    <xf numFmtId="0" fontId="0" fillId="0" borderId="16" xfId="0" applyBorder="1">
      <alignment vertical="center"/>
    </xf>
    <xf numFmtId="0" fontId="0" fillId="0" borderId="0" xfId="0" applyBorder="1">
      <alignment vertical="center"/>
    </xf>
    <xf numFmtId="0" fontId="0" fillId="0" borderId="22" xfId="0" applyBorder="1" applyAlignment="1">
      <alignment vertical="center"/>
    </xf>
    <xf numFmtId="0" fontId="0" fillId="0" borderId="14" xfId="0" applyFont="1" applyBorder="1">
      <alignment vertical="center"/>
    </xf>
    <xf numFmtId="0" fontId="22" fillId="0" borderId="14" xfId="0" applyFont="1" applyBorder="1" applyAlignment="1">
      <alignment horizontal="centerContinuous" vertical="center"/>
    </xf>
    <xf numFmtId="0" fontId="22" fillId="0" borderId="24" xfId="0" applyFont="1" applyBorder="1" applyAlignment="1">
      <alignment vertical="center"/>
    </xf>
    <xf numFmtId="181" fontId="23" fillId="0" borderId="22" xfId="0" applyNumberFormat="1" applyFont="1" applyBorder="1">
      <alignment vertical="center"/>
    </xf>
    <xf numFmtId="0" fontId="23" fillId="0" borderId="6" xfId="0" applyFont="1" applyBorder="1">
      <alignment vertical="center"/>
    </xf>
    <xf numFmtId="0" fontId="23" fillId="0" borderId="25" xfId="0" applyFont="1" applyBorder="1">
      <alignment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22" fillId="0" borderId="7" xfId="0" applyFont="1" applyBorder="1" applyAlignment="1">
      <alignment horizontal="centerContinuous" vertical="center"/>
    </xf>
    <xf numFmtId="0" fontId="0" fillId="0" borderId="23" xfId="0" applyBorder="1" applyAlignment="1">
      <alignment horizontal="center" vertical="center"/>
    </xf>
    <xf numFmtId="0" fontId="13" fillId="0" borderId="0" xfId="0" applyFont="1" applyAlignment="1">
      <alignment vertical="center"/>
    </xf>
    <xf numFmtId="0" fontId="0" fillId="0" borderId="7" xfId="0" applyBorder="1" applyAlignment="1">
      <alignment vertical="center"/>
    </xf>
    <xf numFmtId="176" fontId="9" fillId="0" borderId="1" xfId="0" applyNumberFormat="1" applyFont="1" applyBorder="1" applyAlignment="1">
      <alignment horizontal="center" vertical="center" shrinkToFit="1"/>
    </xf>
    <xf numFmtId="0" fontId="22" fillId="0" borderId="5" xfId="0" applyFont="1" applyBorder="1" applyAlignment="1">
      <alignment horizontal="center" vertical="center"/>
    </xf>
    <xf numFmtId="0" fontId="22" fillId="0" borderId="16" xfId="0" applyFont="1" applyBorder="1" applyAlignment="1">
      <alignment horizontal="center" vertical="center"/>
    </xf>
    <xf numFmtId="38" fontId="22" fillId="0" borderId="17" xfId="0" applyNumberFormat="1" applyFont="1" applyBorder="1">
      <alignment vertical="center"/>
    </xf>
    <xf numFmtId="180" fontId="22" fillId="0" borderId="5" xfId="0" applyNumberFormat="1" applyFont="1" applyBorder="1">
      <alignment vertical="center"/>
    </xf>
    <xf numFmtId="180" fontId="22" fillId="0" borderId="16" xfId="0" applyNumberFormat="1" applyFont="1" applyBorder="1">
      <alignment vertical="center"/>
    </xf>
    <xf numFmtId="180" fontId="22" fillId="0" borderId="7" xfId="0" applyNumberFormat="1" applyFont="1" applyBorder="1">
      <alignment vertical="center"/>
    </xf>
    <xf numFmtId="183" fontId="25" fillId="0" borderId="13" xfId="0" applyNumberFormat="1" applyFont="1" applyBorder="1">
      <alignment vertical="center"/>
    </xf>
    <xf numFmtId="183" fontId="25" fillId="0" borderId="10" xfId="0" applyNumberFormat="1" applyFont="1" applyBorder="1">
      <alignment vertical="center"/>
    </xf>
    <xf numFmtId="183" fontId="25" fillId="0" borderId="11" xfId="0" applyNumberFormat="1" applyFont="1" applyBorder="1">
      <alignment vertical="center"/>
    </xf>
    <xf numFmtId="5" fontId="25" fillId="0" borderId="12" xfId="0" applyNumberFormat="1" applyFont="1" applyBorder="1">
      <alignment vertical="center"/>
    </xf>
    <xf numFmtId="0" fontId="9" fillId="0" borderId="0" xfId="0" applyFont="1" applyAlignment="1">
      <alignment horizontal="right" vertical="center"/>
    </xf>
    <xf numFmtId="0" fontId="9" fillId="0" borderId="0" xfId="0" applyFont="1" applyBorder="1" applyAlignment="1">
      <alignment vertical="center"/>
    </xf>
    <xf numFmtId="0" fontId="27" fillId="0" borderId="0" xfId="0" applyFont="1">
      <alignment vertical="center"/>
    </xf>
    <xf numFmtId="0" fontId="22" fillId="0" borderId="15" xfId="0" applyFont="1" applyBorder="1" applyAlignment="1">
      <alignment horizontal="centerContinuous" vertical="center"/>
    </xf>
    <xf numFmtId="184" fontId="22" fillId="0" borderId="26" xfId="0" applyNumberFormat="1" applyFont="1" applyBorder="1">
      <alignment vertical="center"/>
    </xf>
    <xf numFmtId="0" fontId="22" fillId="0" borderId="15" xfId="0" applyFont="1" applyBorder="1" applyAlignment="1">
      <alignment horizontal="center" vertical="center"/>
    </xf>
    <xf numFmtId="5" fontId="28" fillId="0" borderId="14" xfId="0" applyNumberFormat="1" applyFont="1" applyBorder="1" applyAlignment="1">
      <alignment vertical="center"/>
    </xf>
    <xf numFmtId="0" fontId="0" fillId="0" borderId="21" xfId="0" applyFill="1" applyBorder="1" applyAlignment="1">
      <alignment vertical="center"/>
    </xf>
    <xf numFmtId="0" fontId="0" fillId="5" borderId="1" xfId="0" applyFill="1" applyBorder="1">
      <alignment vertical="center"/>
    </xf>
    <xf numFmtId="0" fontId="0" fillId="5" borderId="0" xfId="0" applyFill="1">
      <alignment vertical="center"/>
    </xf>
    <xf numFmtId="182" fontId="22" fillId="5" borderId="7" xfId="0" applyNumberFormat="1" applyFont="1" applyFill="1" applyBorder="1">
      <alignment vertical="center"/>
    </xf>
    <xf numFmtId="0" fontId="21" fillId="5" borderId="1" xfId="0" applyFont="1" applyFill="1" applyBorder="1" applyAlignment="1">
      <alignment horizontal="center" vertical="center" shrinkToFit="1"/>
    </xf>
    <xf numFmtId="179" fontId="21" fillId="5" borderId="1" xfId="0" applyNumberFormat="1" applyFont="1" applyFill="1" applyBorder="1" applyAlignment="1">
      <alignment horizontal="center" vertical="center" shrinkToFit="1"/>
    </xf>
    <xf numFmtId="178" fontId="21" fillId="5" borderId="1" xfId="0" applyNumberFormat="1" applyFont="1" applyFill="1" applyBorder="1" applyAlignment="1">
      <alignment vertical="center" shrinkToFit="1"/>
    </xf>
    <xf numFmtId="176" fontId="21" fillId="5" borderId="1" xfId="0" applyNumberFormat="1" applyFont="1" applyFill="1" applyBorder="1" applyAlignment="1">
      <alignment vertical="center" shrinkToFit="1"/>
    </xf>
    <xf numFmtId="38" fontId="21" fillId="5" borderId="1" xfId="1" applyFont="1" applyFill="1" applyBorder="1" applyAlignment="1">
      <alignment horizontal="center" vertical="center" shrinkToFit="1"/>
    </xf>
    <xf numFmtId="180" fontId="21" fillId="5" borderId="1" xfId="0" applyNumberFormat="1" applyFont="1" applyFill="1" applyBorder="1">
      <alignment vertical="center"/>
    </xf>
    <xf numFmtId="0" fontId="21" fillId="5" borderId="1" xfId="0" applyFont="1" applyFill="1" applyBorder="1">
      <alignment vertical="center"/>
    </xf>
    <xf numFmtId="0" fontId="21" fillId="5" borderId="27" xfId="0" applyFont="1" applyFill="1" applyBorder="1">
      <alignment vertical="center"/>
    </xf>
    <xf numFmtId="0" fontId="21" fillId="5" borderId="27" xfId="0" applyFont="1" applyFill="1" applyBorder="1" applyAlignment="1">
      <alignment horizontal="center" vertical="center" shrinkToFit="1"/>
    </xf>
    <xf numFmtId="179" fontId="21" fillId="5" borderId="27" xfId="0" applyNumberFormat="1" applyFont="1" applyFill="1" applyBorder="1" applyAlignment="1">
      <alignment horizontal="center" vertical="center" shrinkToFit="1"/>
    </xf>
    <xf numFmtId="178" fontId="21" fillId="5" borderId="27" xfId="0" applyNumberFormat="1" applyFont="1" applyFill="1" applyBorder="1" applyAlignment="1">
      <alignment vertical="center" shrinkToFit="1"/>
    </xf>
    <xf numFmtId="176" fontId="21" fillId="5" borderId="27" xfId="0" applyNumberFormat="1" applyFont="1" applyFill="1" applyBorder="1" applyAlignment="1">
      <alignment vertical="center" shrinkToFit="1"/>
    </xf>
    <xf numFmtId="38" fontId="21" fillId="5" borderId="27" xfId="1" applyFont="1" applyFill="1" applyBorder="1" applyAlignment="1">
      <alignment horizontal="center" vertical="center" shrinkToFit="1"/>
    </xf>
    <xf numFmtId="180" fontId="21" fillId="5" borderId="27" xfId="0" applyNumberFormat="1" applyFont="1" applyFill="1" applyBorder="1">
      <alignment vertical="center"/>
    </xf>
    <xf numFmtId="38" fontId="21" fillId="0" borderId="28" xfId="1" applyFont="1" applyFill="1" applyBorder="1" applyAlignment="1">
      <alignment horizontal="center" vertical="center" shrinkToFit="1"/>
    </xf>
    <xf numFmtId="177" fontId="21" fillId="0" borderId="2" xfId="1" applyNumberFormat="1" applyFont="1" applyFill="1" applyBorder="1" applyAlignment="1">
      <alignment horizontal="right" vertical="center" shrinkToFit="1"/>
    </xf>
    <xf numFmtId="180" fontId="21" fillId="0" borderId="2" xfId="0" applyNumberFormat="1" applyFont="1" applyBorder="1">
      <alignment vertical="center"/>
    </xf>
    <xf numFmtId="177" fontId="21" fillId="0" borderId="1" xfId="0" applyNumberFormat="1" applyFont="1" applyBorder="1">
      <alignment vertical="center"/>
    </xf>
    <xf numFmtId="180" fontId="21" fillId="0" borderId="1" xfId="0" applyNumberFormat="1" applyFont="1" applyBorder="1">
      <alignment vertical="center"/>
    </xf>
    <xf numFmtId="9" fontId="22" fillId="5" borderId="15" xfId="2" applyFont="1" applyFill="1" applyBorder="1" applyAlignment="1">
      <alignment horizontal="center" vertical="center"/>
    </xf>
    <xf numFmtId="0" fontId="30" fillId="0" borderId="0" xfId="0" applyFont="1">
      <alignment vertical="center"/>
    </xf>
    <xf numFmtId="177" fontId="21" fillId="0" borderId="1" xfId="1" applyNumberFormat="1" applyFont="1" applyFill="1" applyBorder="1" applyAlignment="1">
      <alignment horizontal="right" vertical="center" shrinkToFit="1"/>
    </xf>
    <xf numFmtId="177" fontId="21" fillId="0" borderId="27" xfId="1" applyNumberFormat="1" applyFont="1" applyFill="1" applyBorder="1" applyAlignment="1">
      <alignment horizontal="right" vertical="center" shrinkToFit="1"/>
    </xf>
    <xf numFmtId="180" fontId="21" fillId="0" borderId="1"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5" fontId="25" fillId="0" borderId="14" xfId="0" applyNumberFormat="1" applyFont="1" applyBorder="1" applyAlignment="1">
      <alignment horizontal="center" vertical="center"/>
    </xf>
    <xf numFmtId="5" fontId="25" fillId="0" borderId="15"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3" xfId="0" applyBorder="1" applyAlignment="1">
      <alignment horizontal="left" vertical="center"/>
    </xf>
    <xf numFmtId="0" fontId="0" fillId="0" borderId="16" xfId="0" applyBorder="1" applyAlignment="1">
      <alignment horizontal="left" vertical="center"/>
    </xf>
    <xf numFmtId="0" fontId="0" fillId="0" borderId="20" xfId="0" applyBorder="1" applyAlignment="1">
      <alignment horizontal="left" vertical="center"/>
    </xf>
    <xf numFmtId="0" fontId="20" fillId="0" borderId="0" xfId="0" applyFont="1" applyAlignment="1">
      <alignment vertical="center" wrapText="1"/>
    </xf>
    <xf numFmtId="0" fontId="9" fillId="0" borderId="0" xfId="0" applyFont="1" applyAlignment="1">
      <alignment vertical="center" wrapText="1"/>
    </xf>
    <xf numFmtId="0" fontId="13" fillId="0" borderId="0" xfId="0" applyFont="1" applyAlignment="1">
      <alignment horizontal="center" vertical="center"/>
    </xf>
    <xf numFmtId="0" fontId="21" fillId="0" borderId="21" xfId="0" applyFont="1" applyBorder="1" applyAlignment="1">
      <alignment horizontal="right" vertical="center" shrinkToFit="1"/>
    </xf>
    <xf numFmtId="0" fontId="21" fillId="0" borderId="7" xfId="0" applyFont="1" applyBorder="1" applyAlignment="1">
      <alignment horizontal="right" vertical="center" shrinkToFit="1"/>
    </xf>
    <xf numFmtId="0" fontId="21" fillId="0" borderId="22" xfId="0" applyFont="1" applyBorder="1" applyAlignment="1">
      <alignment horizontal="right" vertical="center" shrinkToFit="1"/>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19" fillId="0" borderId="0" xfId="0" applyFont="1" applyAlignment="1">
      <alignment vertical="center" wrapText="1"/>
    </xf>
    <xf numFmtId="0" fontId="9" fillId="0" borderId="7" xfId="0" applyFont="1" applyBorder="1" applyAlignment="1">
      <alignment horizontal="left" vertical="center"/>
    </xf>
  </cellXfs>
  <cellStyles count="3">
    <cellStyle name="パーセント" xfId="2" builtinId="5"/>
    <cellStyle name="桁区切り" xfId="1" builtinId="6"/>
    <cellStyle name="標準" xfId="0" builtinId="0"/>
  </cellStyles>
  <dxfs count="1">
    <dxf>
      <numFmt numFmtId="185" formatCode="&quot;令和元年&quot;m&quot;月&quot;d&quot;日&quot;"/>
    </dxf>
  </dxfs>
  <tableStyles count="0" defaultTableStyle="TableStyleMedium2"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4</xdr:row>
      <xdr:rowOff>0</xdr:rowOff>
    </xdr:from>
    <xdr:to>
      <xdr:col>16</xdr:col>
      <xdr:colOff>84774</xdr:colOff>
      <xdr:row>23</xdr:row>
      <xdr:rowOff>91916</xdr:rowOff>
    </xdr:to>
    <xdr:pic>
      <xdr:nvPicPr>
        <xdr:cNvPr id="8" name="図 7">
          <a:extLst>
            <a:ext uri="{FF2B5EF4-FFF2-40B4-BE49-F238E27FC236}">
              <a16:creationId xmlns:a16="http://schemas.microsoft.com/office/drawing/2014/main" id="{132ADB51-181D-1399-892E-6A312984F3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1047750"/>
          <a:ext cx="10933748" cy="3349466"/>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11</xdr:row>
      <xdr:rowOff>76200</xdr:rowOff>
    </xdr:from>
    <xdr:to>
      <xdr:col>0</xdr:col>
      <xdr:colOff>266700</xdr:colOff>
      <xdr:row>14</xdr:row>
      <xdr:rowOff>9525</xdr:rowOff>
    </xdr:to>
    <xdr:sp macro="" textlink="">
      <xdr:nvSpPr>
        <xdr:cNvPr id="9" name="正方形/長方形 8">
          <a:extLst>
            <a:ext uri="{FF2B5EF4-FFF2-40B4-BE49-F238E27FC236}">
              <a16:creationId xmlns:a16="http://schemas.microsoft.com/office/drawing/2014/main" id="{4C1CEADD-5353-7AC8-97B3-23C4B52F2ACE}"/>
            </a:ext>
          </a:extLst>
        </xdr:cNvPr>
        <xdr:cNvSpPr/>
      </xdr:nvSpPr>
      <xdr:spPr>
        <a:xfrm>
          <a:off x="95250" y="2324100"/>
          <a:ext cx="171450" cy="4476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12</xdr:row>
      <xdr:rowOff>128588</xdr:rowOff>
    </xdr:from>
    <xdr:to>
      <xdr:col>10</xdr:col>
      <xdr:colOff>161926</xdr:colOff>
      <xdr:row>27</xdr:row>
      <xdr:rowOff>95249</xdr:rowOff>
    </xdr:to>
    <xdr:cxnSp macro="">
      <xdr:nvCxnSpPr>
        <xdr:cNvPr id="11" name="直線矢印コネクタ 10">
          <a:extLst>
            <a:ext uri="{FF2B5EF4-FFF2-40B4-BE49-F238E27FC236}">
              <a16:creationId xmlns:a16="http://schemas.microsoft.com/office/drawing/2014/main" id="{4BB2975F-DBAA-5BAC-54EB-537138D0093E}"/>
            </a:ext>
          </a:extLst>
        </xdr:cNvPr>
        <xdr:cNvCxnSpPr>
          <a:stCxn id="9" idx="3"/>
          <a:endCxn id="14" idx="0"/>
        </xdr:cNvCxnSpPr>
      </xdr:nvCxnSpPr>
      <xdr:spPr>
        <a:xfrm>
          <a:off x="266700" y="2547938"/>
          <a:ext cx="6753226" cy="253841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457201</xdr:colOff>
      <xdr:row>27</xdr:row>
      <xdr:rowOff>95249</xdr:rowOff>
    </xdr:from>
    <xdr:to>
      <xdr:col>10</xdr:col>
      <xdr:colOff>552451</xdr:colOff>
      <xdr:row>29</xdr:row>
      <xdr:rowOff>47624</xdr:rowOff>
    </xdr:to>
    <xdr:sp macro="" textlink="">
      <xdr:nvSpPr>
        <xdr:cNvPr id="14" name="正方形/長方形 13">
          <a:extLst>
            <a:ext uri="{FF2B5EF4-FFF2-40B4-BE49-F238E27FC236}">
              <a16:creationId xmlns:a16="http://schemas.microsoft.com/office/drawing/2014/main" id="{6CC9D876-A2B2-48E2-A384-8F53AB14F1E9}"/>
            </a:ext>
          </a:extLst>
        </xdr:cNvPr>
        <xdr:cNvSpPr/>
      </xdr:nvSpPr>
      <xdr:spPr>
        <a:xfrm>
          <a:off x="6629401" y="5086349"/>
          <a:ext cx="781050" cy="295275"/>
        </a:xfrm>
        <a:prstGeom prst="rect">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editAs="oneCell">
    <xdr:from>
      <xdr:col>0</xdr:col>
      <xdr:colOff>161926</xdr:colOff>
      <xdr:row>27</xdr:row>
      <xdr:rowOff>133350</xdr:rowOff>
    </xdr:from>
    <xdr:to>
      <xdr:col>10</xdr:col>
      <xdr:colOff>518161</xdr:colOff>
      <xdr:row>54</xdr:row>
      <xdr:rowOff>98108</xdr:rowOff>
    </xdr:to>
    <xdr:pic>
      <xdr:nvPicPr>
        <xdr:cNvPr id="18" name="図 17">
          <a:extLst>
            <a:ext uri="{FF2B5EF4-FFF2-40B4-BE49-F238E27FC236}">
              <a16:creationId xmlns:a16="http://schemas.microsoft.com/office/drawing/2014/main" id="{15C84B9A-3028-A164-5BF7-5EA6AA809D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6" y="5124450"/>
          <a:ext cx="7214235" cy="4593908"/>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152405</xdr:colOff>
      <xdr:row>57</xdr:row>
      <xdr:rowOff>114301</xdr:rowOff>
    </xdr:from>
    <xdr:to>
      <xdr:col>9</xdr:col>
      <xdr:colOff>19051</xdr:colOff>
      <xdr:row>80</xdr:row>
      <xdr:rowOff>61536</xdr:rowOff>
    </xdr:to>
    <xdr:pic>
      <xdr:nvPicPr>
        <xdr:cNvPr id="3" name="図 2">
          <a:extLst>
            <a:ext uri="{FF2B5EF4-FFF2-40B4-BE49-F238E27FC236}">
              <a16:creationId xmlns:a16="http://schemas.microsoft.com/office/drawing/2014/main" id="{45C8FDA9-6FDF-3D58-E32E-AF448B8D98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5" y="10248901"/>
          <a:ext cx="6038846" cy="3890585"/>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185879</xdr:colOff>
      <xdr:row>57</xdr:row>
      <xdr:rowOff>142880</xdr:rowOff>
    </xdr:from>
    <xdr:to>
      <xdr:col>16</xdr:col>
      <xdr:colOff>86576</xdr:colOff>
      <xdr:row>75</xdr:row>
      <xdr:rowOff>57149</xdr:rowOff>
    </xdr:to>
    <xdr:pic>
      <xdr:nvPicPr>
        <xdr:cNvPr id="5" name="図 4">
          <a:extLst>
            <a:ext uri="{FF2B5EF4-FFF2-40B4-BE49-F238E27FC236}">
              <a16:creationId xmlns:a16="http://schemas.microsoft.com/office/drawing/2014/main" id="{36D08135-A948-1C29-3988-5CA592F1DC4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58079" y="10277480"/>
          <a:ext cx="4701297" cy="300036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95249</xdr:colOff>
      <xdr:row>7</xdr:row>
      <xdr:rowOff>123536</xdr:rowOff>
    </xdr:from>
    <xdr:to>
      <xdr:col>4</xdr:col>
      <xdr:colOff>675409</xdr:colOff>
      <xdr:row>7</xdr:row>
      <xdr:rowOff>447964</xdr:rowOff>
    </xdr:to>
    <xdr:sp macro="" textlink="">
      <xdr:nvSpPr>
        <xdr:cNvPr id="2" name="テキスト ボックス 1">
          <a:extLst>
            <a:ext uri="{FF2B5EF4-FFF2-40B4-BE49-F238E27FC236}">
              <a16:creationId xmlns:a16="http://schemas.microsoft.com/office/drawing/2014/main" id="{00D50B25-52F7-4F24-1F24-1D27A2A26D9E}"/>
            </a:ext>
          </a:extLst>
        </xdr:cNvPr>
        <xdr:cNvSpPr txBox="1"/>
      </xdr:nvSpPr>
      <xdr:spPr>
        <a:xfrm>
          <a:off x="164522" y="1534968"/>
          <a:ext cx="1489364" cy="324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税込合計金額</a:t>
          </a:r>
        </a:p>
      </xdr:txBody>
    </xdr:sp>
    <xdr:clientData/>
  </xdr:twoCellAnchor>
  <xdr:twoCellAnchor>
    <xdr:from>
      <xdr:col>7</xdr:col>
      <xdr:colOff>36080</xdr:colOff>
      <xdr:row>7</xdr:row>
      <xdr:rowOff>44161</xdr:rowOff>
    </xdr:from>
    <xdr:to>
      <xdr:col>7</xdr:col>
      <xdr:colOff>505402</xdr:colOff>
      <xdr:row>7</xdr:row>
      <xdr:rowOff>314035</xdr:rowOff>
    </xdr:to>
    <xdr:sp macro="" textlink="">
      <xdr:nvSpPr>
        <xdr:cNvPr id="3" name="テキスト ボックス 2">
          <a:extLst>
            <a:ext uri="{FF2B5EF4-FFF2-40B4-BE49-F238E27FC236}">
              <a16:creationId xmlns:a16="http://schemas.microsoft.com/office/drawing/2014/main" id="{2D35D709-18D1-4E6E-97B9-01A75394CFC1}"/>
            </a:ext>
          </a:extLst>
        </xdr:cNvPr>
        <xdr:cNvSpPr txBox="1"/>
      </xdr:nvSpPr>
      <xdr:spPr>
        <a:xfrm>
          <a:off x="3941330" y="1455593"/>
          <a:ext cx="469322" cy="26987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税率</a:t>
          </a:r>
        </a:p>
      </xdr:txBody>
    </xdr:sp>
    <xdr:clientData/>
  </xdr:twoCellAnchor>
  <xdr:twoCellAnchor>
    <xdr:from>
      <xdr:col>9</xdr:col>
      <xdr:colOff>152689</xdr:colOff>
      <xdr:row>7</xdr:row>
      <xdr:rowOff>25977</xdr:rowOff>
    </xdr:from>
    <xdr:to>
      <xdr:col>9</xdr:col>
      <xdr:colOff>998971</xdr:colOff>
      <xdr:row>7</xdr:row>
      <xdr:rowOff>269008</xdr:rowOff>
    </xdr:to>
    <xdr:sp macro="" textlink="">
      <xdr:nvSpPr>
        <xdr:cNvPr id="5" name="テキスト ボックス 4">
          <a:extLst>
            <a:ext uri="{FF2B5EF4-FFF2-40B4-BE49-F238E27FC236}">
              <a16:creationId xmlns:a16="http://schemas.microsoft.com/office/drawing/2014/main" id="{4649AE83-49B2-46DA-989B-FB33878A3F3B}"/>
            </a:ext>
          </a:extLst>
        </xdr:cNvPr>
        <xdr:cNvSpPr txBox="1"/>
      </xdr:nvSpPr>
      <xdr:spPr>
        <a:xfrm>
          <a:off x="5512666" y="1437409"/>
          <a:ext cx="846282" cy="243031"/>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消費税額等</a:t>
          </a:r>
        </a:p>
      </xdr:txBody>
    </xdr:sp>
    <xdr:clientData/>
  </xdr:twoCellAnchor>
  <xdr:twoCellAnchor>
    <xdr:from>
      <xdr:col>11</xdr:col>
      <xdr:colOff>63789</xdr:colOff>
      <xdr:row>1</xdr:row>
      <xdr:rowOff>31462</xdr:rowOff>
    </xdr:from>
    <xdr:to>
      <xdr:col>11</xdr:col>
      <xdr:colOff>488085</xdr:colOff>
      <xdr:row>1</xdr:row>
      <xdr:rowOff>294409</xdr:rowOff>
    </xdr:to>
    <xdr:sp macro="" textlink="">
      <xdr:nvSpPr>
        <xdr:cNvPr id="6" name="テキスト ボックス 5">
          <a:extLst>
            <a:ext uri="{FF2B5EF4-FFF2-40B4-BE49-F238E27FC236}">
              <a16:creationId xmlns:a16="http://schemas.microsoft.com/office/drawing/2014/main" id="{82522FBB-C0CE-4F21-B11E-5267EE908EC7}"/>
            </a:ext>
          </a:extLst>
        </xdr:cNvPr>
        <xdr:cNvSpPr txBox="1"/>
      </xdr:nvSpPr>
      <xdr:spPr>
        <a:xfrm>
          <a:off x="8298584" y="83417"/>
          <a:ext cx="424296" cy="262947"/>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943840</xdr:colOff>
      <xdr:row>8</xdr:row>
      <xdr:rowOff>40121</xdr:rowOff>
    </xdr:from>
    <xdr:to>
      <xdr:col>9</xdr:col>
      <xdr:colOff>1365827</xdr:colOff>
      <xdr:row>8</xdr:row>
      <xdr:rowOff>346363</xdr:rowOff>
    </xdr:to>
    <xdr:sp macro="" textlink="">
      <xdr:nvSpPr>
        <xdr:cNvPr id="8" name="楕円 7">
          <a:extLst>
            <a:ext uri="{FF2B5EF4-FFF2-40B4-BE49-F238E27FC236}">
              <a16:creationId xmlns:a16="http://schemas.microsoft.com/office/drawing/2014/main" id="{B5F76338-DED0-5207-E366-A2FD0194EEC1}"/>
            </a:ext>
          </a:extLst>
        </xdr:cNvPr>
        <xdr:cNvSpPr/>
      </xdr:nvSpPr>
      <xdr:spPr>
        <a:xfrm>
          <a:off x="7619999" y="2005735"/>
          <a:ext cx="421987" cy="306242"/>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3</xdr:row>
      <xdr:rowOff>190500</xdr:rowOff>
    </xdr:from>
    <xdr:to>
      <xdr:col>1</xdr:col>
      <xdr:colOff>1524000</xdr:colOff>
      <xdr:row>4</xdr:row>
      <xdr:rowOff>438150</xdr:rowOff>
    </xdr:to>
    <xdr:sp macro="" textlink="">
      <xdr:nvSpPr>
        <xdr:cNvPr id="3" name="大かっこ 2">
          <a:extLst>
            <a:ext uri="{FF2B5EF4-FFF2-40B4-BE49-F238E27FC236}">
              <a16:creationId xmlns:a16="http://schemas.microsoft.com/office/drawing/2014/main" id="{64592129-D560-4CA2-9E69-B570FDF3DED2}"/>
            </a:ext>
          </a:extLst>
        </xdr:cNvPr>
        <xdr:cNvSpPr/>
      </xdr:nvSpPr>
      <xdr:spPr>
        <a:xfrm>
          <a:off x="1895476" y="85725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1276350</xdr:colOff>
      <xdr:row>3</xdr:row>
      <xdr:rowOff>0</xdr:rowOff>
    </xdr:from>
    <xdr:to>
      <xdr:col>11</xdr:col>
      <xdr:colOff>1628775</xdr:colOff>
      <xdr:row>3</xdr:row>
      <xdr:rowOff>0</xdr:rowOff>
    </xdr:to>
    <xdr:cxnSp macro="">
      <xdr:nvCxnSpPr>
        <xdr:cNvPr id="5" name="直線コネクタ 4">
          <a:extLst>
            <a:ext uri="{FF2B5EF4-FFF2-40B4-BE49-F238E27FC236}">
              <a16:creationId xmlns:a16="http://schemas.microsoft.com/office/drawing/2014/main" id="{23C10334-64AC-1310-126E-397B7DA54BDC}"/>
            </a:ext>
          </a:extLst>
        </xdr:cNvPr>
        <xdr:cNvCxnSpPr/>
      </xdr:nvCxnSpPr>
      <xdr:spPr>
        <a:xfrm>
          <a:off x="9086850" y="666750"/>
          <a:ext cx="4086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38102</xdr:colOff>
      <xdr:row>4</xdr:row>
      <xdr:rowOff>190500</xdr:rowOff>
    </xdr:from>
    <xdr:to>
      <xdr:col>3</xdr:col>
      <xdr:colOff>1476376</xdr:colOff>
      <xdr:row>5</xdr:row>
      <xdr:rowOff>438150</xdr:rowOff>
    </xdr:to>
    <xdr:sp macro="" textlink="">
      <xdr:nvSpPr>
        <xdr:cNvPr id="3" name="大かっこ 2">
          <a:extLst>
            <a:ext uri="{FF2B5EF4-FFF2-40B4-BE49-F238E27FC236}">
              <a16:creationId xmlns:a16="http://schemas.microsoft.com/office/drawing/2014/main" id="{5228963F-E347-452A-862F-E4045F9FF80D}"/>
            </a:ext>
          </a:extLst>
        </xdr:cNvPr>
        <xdr:cNvSpPr/>
      </xdr:nvSpPr>
      <xdr:spPr>
        <a:xfrm>
          <a:off x="3905252" y="923925"/>
          <a:ext cx="1438274"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1000125</xdr:colOff>
      <xdr:row>6</xdr:row>
      <xdr:rowOff>38100</xdr:rowOff>
    </xdr:from>
    <xdr:to>
      <xdr:col>5</xdr:col>
      <xdr:colOff>1066800</xdr:colOff>
      <xdr:row>10</xdr:row>
      <xdr:rowOff>0</xdr:rowOff>
    </xdr:to>
    <xdr:cxnSp macro="">
      <xdr:nvCxnSpPr>
        <xdr:cNvPr id="12437" name="直線矢印コネクタ 5">
          <a:extLst>
            <a:ext uri="{FF2B5EF4-FFF2-40B4-BE49-F238E27FC236}">
              <a16:creationId xmlns:a16="http://schemas.microsoft.com/office/drawing/2014/main" id="{00000000-0008-0000-0000-000095300000}"/>
            </a:ext>
          </a:extLst>
        </xdr:cNvPr>
        <xdr:cNvCxnSpPr>
          <a:cxnSpLocks noChangeShapeType="1"/>
        </xdr:cNvCxnSpPr>
      </xdr:nvCxnSpPr>
      <xdr:spPr bwMode="auto">
        <a:xfrm flipH="1">
          <a:off x="6000750" y="159067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78105</xdr:colOff>
      <xdr:row>12</xdr:row>
      <xdr:rowOff>76198</xdr:rowOff>
    </xdr:from>
    <xdr:to>
      <xdr:col>3</xdr:col>
      <xdr:colOff>1564005</xdr:colOff>
      <xdr:row>15</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221480" y="4476748"/>
          <a:ext cx="1485900" cy="118110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5</xdr:col>
      <xdr:colOff>34290</xdr:colOff>
      <xdr:row>12</xdr:row>
      <xdr:rowOff>57148</xdr:rowOff>
    </xdr:from>
    <xdr:to>
      <xdr:col>5</xdr:col>
      <xdr:colOff>1474470</xdr:colOff>
      <xdr:row>15</xdr:row>
      <xdr:rowOff>295603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20083" y="4123338"/>
          <a:ext cx="1440180" cy="14405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・収穫年の翌年４月１日以降に米穀を引き渡す場合は、収穫年の翌年の３月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6</xdr:col>
      <xdr:colOff>83820</xdr:colOff>
      <xdr:row>12</xdr:row>
      <xdr:rowOff>59054</xdr:rowOff>
    </xdr:from>
    <xdr:to>
      <xdr:col>6</xdr:col>
      <xdr:colOff>1125855</xdr:colOff>
      <xdr:row>15</xdr:row>
      <xdr:rowOff>190499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500182" y="4125244"/>
          <a:ext cx="1042035" cy="133356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・収穫年の翌年４月１日以降に米穀を引き渡す場合は、予定年月日を記入してください。</a:t>
          </a:r>
        </a:p>
      </xdr:txBody>
    </xdr:sp>
    <xdr:clientData/>
  </xdr:twoCellAnchor>
  <xdr:twoCellAnchor>
    <xdr:from>
      <xdr:col>8</xdr:col>
      <xdr:colOff>260853</xdr:colOff>
      <xdr:row>12</xdr:row>
      <xdr:rowOff>49531</xdr:rowOff>
    </xdr:from>
    <xdr:to>
      <xdr:col>8</xdr:col>
      <xdr:colOff>1581149</xdr:colOff>
      <xdr:row>14</xdr:row>
      <xdr:rowOff>328449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558436" y="4251114"/>
          <a:ext cx="1320296" cy="106208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oneCellAnchor>
    <xdr:from>
      <xdr:col>6</xdr:col>
      <xdr:colOff>723900</xdr:colOff>
      <xdr:row>0</xdr:row>
      <xdr:rowOff>0</xdr:rowOff>
    </xdr:from>
    <xdr:ext cx="2800767" cy="49244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143875" y="0"/>
          <a:ext cx="2800767"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玄米用</a:t>
          </a:r>
          <a:r>
            <a:rPr kumimoji="1" lang="ja-JP" altLang="en-US" sz="2400"/>
            <a:t>：記入例＞</a:t>
          </a:r>
        </a:p>
      </xdr:txBody>
    </xdr:sp>
    <xdr:clientData/>
  </xdr:oneCellAnchor>
  <xdr:twoCellAnchor>
    <xdr:from>
      <xdr:col>0</xdr:col>
      <xdr:colOff>126978</xdr:colOff>
      <xdr:row>12</xdr:row>
      <xdr:rowOff>66676</xdr:rowOff>
    </xdr:from>
    <xdr:to>
      <xdr:col>1</xdr:col>
      <xdr:colOff>732768</xdr:colOff>
      <xdr:row>15</xdr:row>
      <xdr:rowOff>171451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6978" y="4467226"/>
          <a:ext cx="2167890" cy="12763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・販売の相手先の業種が①～③の場合は、ドロップダウンリストから選択してください。</a:t>
          </a:r>
          <a:endParaRPr kumimoji="1" lang="en-US" altLang="ja-JP" sz="1100"/>
        </a:p>
        <a:p>
          <a:pPr>
            <a:lnSpc>
              <a:spcPts val="1300"/>
            </a:lnSpc>
          </a:pPr>
          <a:r>
            <a:rPr kumimoji="1" lang="ja-JP" altLang="en-US" sz="1100"/>
            <a:t>・「④その他」を選択する場合は、（）を付して仕向先を記入してください。</a:t>
          </a:r>
          <a:r>
            <a:rPr kumimoji="1" lang="en-US" altLang="ja-JP" sz="1100"/>
            <a:t>【</a:t>
          </a:r>
          <a:r>
            <a:rPr kumimoji="1" lang="ja-JP" altLang="en-US" sz="1100"/>
            <a:t>例</a:t>
          </a:r>
          <a:r>
            <a:rPr kumimoji="1" lang="en-US" altLang="ja-JP" sz="1100"/>
            <a:t>】</a:t>
          </a:r>
          <a:r>
            <a:rPr kumimoji="1" lang="ja-JP" altLang="en-US" sz="1100"/>
            <a:t>④（醸造所）</a:t>
          </a:r>
        </a:p>
      </xdr:txBody>
    </xdr:sp>
    <xdr:clientData/>
  </xdr:twoCellAnchor>
  <xdr:twoCellAnchor>
    <xdr:from>
      <xdr:col>0</xdr:col>
      <xdr:colOff>0</xdr:colOff>
      <xdr:row>15</xdr:row>
      <xdr:rowOff>379094</xdr:rowOff>
    </xdr:from>
    <xdr:to>
      <xdr:col>6</xdr:col>
      <xdr:colOff>335784</xdr:colOff>
      <xdr:row>18</xdr:row>
      <xdr:rowOff>376927</xdr:rowOff>
    </xdr:to>
    <xdr:grpSp>
      <xdr:nvGrpSpPr>
        <xdr:cNvPr id="16" name="グループ化 15">
          <a:extLst>
            <a:ext uri="{FF2B5EF4-FFF2-40B4-BE49-F238E27FC236}">
              <a16:creationId xmlns:a16="http://schemas.microsoft.com/office/drawing/2014/main" id="{C3DAC91D-028D-9981-8B75-B13989B93678}"/>
            </a:ext>
          </a:extLst>
        </xdr:cNvPr>
        <xdr:cNvGrpSpPr/>
      </xdr:nvGrpSpPr>
      <xdr:grpSpPr>
        <a:xfrm>
          <a:off x="0" y="5951219"/>
          <a:ext cx="8593959" cy="1007483"/>
          <a:chOff x="0" y="5770901"/>
          <a:chExt cx="7756087" cy="1017336"/>
        </a:xfrm>
      </xdr:grpSpPr>
      <xdr:sp macro="" textlink="">
        <xdr:nvSpPr>
          <xdr:cNvPr id="3" name="テキスト ボックス 2">
            <a:extLst>
              <a:ext uri="{FF2B5EF4-FFF2-40B4-BE49-F238E27FC236}">
                <a16:creationId xmlns:a16="http://schemas.microsoft.com/office/drawing/2014/main" id="{E8D18EAB-14B5-4E19-8C93-4288B5F94051}"/>
              </a:ext>
            </a:extLst>
          </xdr:cNvPr>
          <xdr:cNvSpPr txBox="1"/>
        </xdr:nvSpPr>
        <xdr:spPr>
          <a:xfrm>
            <a:off x="0" y="5858335"/>
            <a:ext cx="3721297" cy="2247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①主食用　②ふるい目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1.80㎜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　③水分含有量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15.0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a:t>
            </a:r>
          </a:p>
        </xdr:txBody>
      </xdr:sp>
      <xdr:sp macro="" textlink="">
        <xdr:nvSpPr>
          <xdr:cNvPr id="4" name="テキスト ボックス 3">
            <a:extLst>
              <a:ext uri="{FF2B5EF4-FFF2-40B4-BE49-F238E27FC236}">
                <a16:creationId xmlns:a16="http://schemas.microsoft.com/office/drawing/2014/main" id="{9D894DC7-A02C-5BD9-017E-4F7CFA440E6F}"/>
              </a:ext>
            </a:extLst>
          </xdr:cNvPr>
          <xdr:cNvSpPr txBox="1"/>
        </xdr:nvSpPr>
        <xdr:spPr>
          <a:xfrm>
            <a:off x="3831787" y="6042112"/>
            <a:ext cx="3924300" cy="74612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a:solidFill>
                  <a:srgbClr val="0000CC"/>
                </a:solidFill>
              </a:rPr>
              <a:t>農産物検査によらない方法（未検査）により数量確認した場合に記載</a:t>
            </a:r>
          </a:p>
        </xdr:txBody>
      </xdr:sp>
      <xdr:cxnSp macro="">
        <xdr:nvCxnSpPr>
          <xdr:cNvPr id="13" name="直線矢印コネクタ 12">
            <a:extLst>
              <a:ext uri="{FF2B5EF4-FFF2-40B4-BE49-F238E27FC236}">
                <a16:creationId xmlns:a16="http://schemas.microsoft.com/office/drawing/2014/main" id="{313A891B-6127-B946-8094-2E2342914F40}"/>
              </a:ext>
            </a:extLst>
          </xdr:cNvPr>
          <xdr:cNvCxnSpPr/>
        </xdr:nvCxnSpPr>
        <xdr:spPr>
          <a:xfrm flipH="1" flipV="1">
            <a:off x="3404038" y="5996152"/>
            <a:ext cx="427749" cy="23896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フローチャート: 処理 11">
            <a:extLst>
              <a:ext uri="{FF2B5EF4-FFF2-40B4-BE49-F238E27FC236}">
                <a16:creationId xmlns:a16="http://schemas.microsoft.com/office/drawing/2014/main" id="{CE94E63D-4B90-8DB2-E9C0-41221B9EE1E1}"/>
              </a:ext>
            </a:extLst>
          </xdr:cNvPr>
          <xdr:cNvSpPr/>
        </xdr:nvSpPr>
        <xdr:spPr>
          <a:xfrm>
            <a:off x="0" y="5770901"/>
            <a:ext cx="3389192" cy="424422"/>
          </a:xfrm>
          <a:prstGeom prst="flowChartProcess">
            <a:avLst/>
          </a:prstGeom>
          <a:no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74083</xdr:colOff>
      <xdr:row>1</xdr:row>
      <xdr:rowOff>52916</xdr:rowOff>
    </xdr:from>
    <xdr:to>
      <xdr:col>2</xdr:col>
      <xdr:colOff>779991</xdr:colOff>
      <xdr:row>3</xdr:row>
      <xdr:rowOff>243417</xdr:rowOff>
    </xdr:to>
    <xdr:sp macro="" textlink="">
      <xdr:nvSpPr>
        <xdr:cNvPr id="2" name="吹き出し: 四角形 1">
          <a:extLst>
            <a:ext uri="{FF2B5EF4-FFF2-40B4-BE49-F238E27FC236}">
              <a16:creationId xmlns:a16="http://schemas.microsoft.com/office/drawing/2014/main" id="{FA60F7EA-B3E8-4C71-ADF3-38DF4208C2F5}"/>
            </a:ext>
          </a:extLst>
        </xdr:cNvPr>
        <xdr:cNvSpPr/>
      </xdr:nvSpPr>
      <xdr:spPr>
        <a:xfrm>
          <a:off x="74083" y="264583"/>
          <a:ext cx="3838575" cy="772584"/>
        </a:xfrm>
        <a:prstGeom prst="wedgeRectCallout">
          <a:avLst>
            <a:gd name="adj1" fmla="val 1455"/>
            <a:gd name="adj2" fmla="val 49981"/>
          </a:avLst>
        </a:prstGeom>
        <a:solidFill>
          <a:srgbClr val="F79646">
            <a:lumMod val="20000"/>
            <a:lumOff val="80000"/>
          </a:srgbClr>
        </a:solidFill>
        <a:ln w="28575"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UD デジタル 教科書体 N-B" panose="02020700000000000000" pitchFamily="17" charset="-128"/>
              <a:ea typeface="UD デジタル 教科書体 N-B" panose="02020700000000000000" pitchFamily="17" charset="-128"/>
              <a:cs typeface="+mn-cs"/>
            </a:rPr>
            <a:t>当該様式は、</a:t>
          </a:r>
          <a:r>
            <a:rPr kumimoji="1" lang="ja-JP" altLang="en-US" sz="1600" b="1" i="0" u="sng" strike="noStrike" kern="0" cap="none" spc="0" normalizeH="0" baseline="0" noProof="0">
              <a:ln>
                <a:noFill/>
              </a:ln>
              <a:solidFill>
                <a:srgbClr val="0000CC"/>
              </a:solidFill>
              <a:effectLst/>
              <a:uLnTx/>
              <a:uFillTx/>
              <a:latin typeface="UD デジタル 教科書体 N-B" panose="02020700000000000000" pitchFamily="17" charset="-128"/>
              <a:ea typeface="UD デジタル 教科書体 N-B" panose="02020700000000000000" pitchFamily="17" charset="-128"/>
              <a:cs typeface="+mn-cs"/>
            </a:rPr>
            <a:t>販売の相手先の業種ごとに作成</a:t>
          </a:r>
          <a:r>
            <a:rPr kumimoji="1" lang="ja-JP" altLang="en-US" sz="1600" b="0" i="0" u="none" strike="noStrike" kern="0" cap="none" spc="0" normalizeH="0" baseline="0" noProof="0">
              <a:ln>
                <a:noFill/>
              </a:ln>
              <a:solidFill>
                <a:srgbClr val="FF0000"/>
              </a:solidFill>
              <a:effectLst/>
              <a:uLnTx/>
              <a:uFillTx/>
              <a:latin typeface="UD デジタル 教科書体 N-B" panose="02020700000000000000" pitchFamily="17" charset="-128"/>
              <a:ea typeface="UD デジタル 教科書体 N-B" panose="02020700000000000000" pitchFamily="17" charset="-128"/>
              <a:cs typeface="+mn-cs"/>
            </a:rPr>
            <a:t>してください。</a:t>
          </a:r>
        </a:p>
      </xdr:txBody>
    </xdr:sp>
    <xdr:clientData/>
  </xdr:twoCellAnchor>
  <xdr:twoCellAnchor>
    <xdr:from>
      <xdr:col>0</xdr:col>
      <xdr:colOff>38101</xdr:colOff>
      <xdr:row>4</xdr:row>
      <xdr:rowOff>190500</xdr:rowOff>
    </xdr:from>
    <xdr:to>
      <xdr:col>0</xdr:col>
      <xdr:colOff>1524000</xdr:colOff>
      <xdr:row>5</xdr:row>
      <xdr:rowOff>438150</xdr:rowOff>
    </xdr:to>
    <xdr:sp macro="" textlink="">
      <xdr:nvSpPr>
        <xdr:cNvPr id="14" name="大かっこ 13">
          <a:extLst>
            <a:ext uri="{FF2B5EF4-FFF2-40B4-BE49-F238E27FC236}">
              <a16:creationId xmlns:a16="http://schemas.microsoft.com/office/drawing/2014/main" id="{58286952-3221-45C7-AC12-3B949663039D}"/>
            </a:ext>
          </a:extLst>
        </xdr:cNvPr>
        <xdr:cNvSpPr/>
      </xdr:nvSpPr>
      <xdr:spPr>
        <a:xfrm>
          <a:off x="2286001" y="131445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0BAF2-7629-41EC-8F7A-EC9F4AAF4C12}">
  <sheetPr>
    <tabColor rgb="FF00B050"/>
    <pageSetUpPr fitToPage="1"/>
  </sheetPr>
  <dimension ref="A2:A57"/>
  <sheetViews>
    <sheetView showGridLines="0" tabSelected="1" topLeftCell="A13" workbookViewId="0">
      <selection activeCell="L32" sqref="L32"/>
    </sheetView>
  </sheetViews>
  <sheetFormatPr defaultRowHeight="13.5"/>
  <sheetData>
    <row r="2" spans="1:1" s="36" customFormat="1" ht="22.5" customHeight="1">
      <c r="A2" s="36" t="s">
        <v>100</v>
      </c>
    </row>
    <row r="3" spans="1:1" ht="22.5" customHeight="1">
      <c r="A3" s="120"/>
    </row>
    <row r="4" spans="1:1" s="120" customFormat="1" ht="24" customHeight="1">
      <c r="A4" s="120" t="s">
        <v>101</v>
      </c>
    </row>
    <row r="27" spans="1:1" s="120" customFormat="1" ht="14.25">
      <c r="A27" s="120" t="s">
        <v>98</v>
      </c>
    </row>
    <row r="57" spans="1:1" s="120" customFormat="1" ht="14.25">
      <c r="A57" s="120" t="s">
        <v>99</v>
      </c>
    </row>
  </sheetData>
  <phoneticPr fontId="15"/>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B58C0-DFF8-4429-9F8A-1FFFF5B41FA9}">
  <sheetPr>
    <tabColor rgb="FF0000CC"/>
    <pageSetUpPr fitToPage="1"/>
  </sheetPr>
  <dimension ref="B1:L23"/>
  <sheetViews>
    <sheetView showGridLines="0" zoomScaleNormal="100" zoomScaleSheetLayoutView="110" workbookViewId="0">
      <selection sqref="A1:L22"/>
    </sheetView>
  </sheetViews>
  <sheetFormatPr defaultColWidth="8.75" defaultRowHeight="17.25"/>
  <cols>
    <col min="1" max="1" width="0.875" style="36" customWidth="1"/>
    <col min="2" max="2" width="2.75" style="37" customWidth="1"/>
    <col min="3" max="3" width="8.125" style="37" bestFit="1" customWidth="1"/>
    <col min="4" max="4" width="10.125" style="36" customWidth="1"/>
    <col min="5" max="5" width="34" style="36" bestFit="1" customWidth="1"/>
    <col min="6" max="6" width="6.5" style="36" bestFit="1" customWidth="1"/>
    <col min="7" max="7" width="6.625" style="36" bestFit="1" customWidth="1"/>
    <col min="8" max="8" width="8.125" style="36" customWidth="1"/>
    <col min="9" max="9" width="10.5" style="36" customWidth="1"/>
    <col min="10" max="10" width="29.625" style="36" customWidth="1"/>
    <col min="11" max="11" width="5.5" style="36" customWidth="1"/>
    <col min="12" max="12" width="12.25" style="36" customWidth="1"/>
    <col min="13" max="13" width="0.875" style="36" customWidth="1"/>
    <col min="14" max="14" width="5" style="36" customWidth="1"/>
    <col min="15" max="15" width="6.875" style="36" bestFit="1" customWidth="1"/>
    <col min="16" max="16384" width="8.75" style="36"/>
  </cols>
  <sheetData>
    <row r="1" spans="2:12" ht="3.95" customHeight="1"/>
    <row r="2" spans="2:12" ht="25.5" customHeight="1">
      <c r="B2" s="40" t="s">
        <v>42</v>
      </c>
      <c r="C2" s="40"/>
      <c r="H2" s="58"/>
      <c r="I2" s="74" t="s">
        <v>55</v>
      </c>
      <c r="J2" s="74"/>
      <c r="K2" s="58"/>
      <c r="L2" s="99">
        <v>2</v>
      </c>
    </row>
    <row r="3" spans="2:12" ht="6" customHeight="1"/>
    <row r="4" spans="2:12" ht="25.5" customHeight="1">
      <c r="B4" s="59"/>
      <c r="C4" s="59"/>
      <c r="D4" s="60" t="str">
        <f>納品書作成元!C6</f>
        <v>北陸　次郎</v>
      </c>
      <c r="E4" s="39"/>
      <c r="F4" s="39"/>
      <c r="G4" s="39"/>
      <c r="H4" s="36" t="s">
        <v>41</v>
      </c>
    </row>
    <row r="5" spans="2:12">
      <c r="B5" s="59"/>
      <c r="C5" s="59"/>
      <c r="D5" s="58"/>
      <c r="E5" s="58"/>
      <c r="F5" s="58"/>
      <c r="G5" s="58"/>
      <c r="I5" t="s">
        <v>50</v>
      </c>
      <c r="J5" t="str">
        <f>納品書作成元!J1</f>
        <v>〒930-0000　富山県〇〇市〇〇町〇-〇</v>
      </c>
    </row>
    <row r="6" spans="2:12" ht="14.1" customHeight="1">
      <c r="B6" s="59"/>
      <c r="C6" s="59"/>
      <c r="D6" s="58"/>
      <c r="E6" s="58"/>
      <c r="F6" s="58"/>
      <c r="G6" s="58"/>
      <c r="I6" t="s">
        <v>51</v>
      </c>
      <c r="J6" t="str">
        <f>納品書作成元!J2</f>
        <v>農事組合法人　〇〇　代表理事　〇〇　〇〇</v>
      </c>
    </row>
    <row r="7" spans="2:12" ht="19.5" thickBot="1">
      <c r="B7" s="41" t="s">
        <v>43</v>
      </c>
      <c r="C7" s="41"/>
      <c r="I7" t="s">
        <v>52</v>
      </c>
      <c r="J7" t="str">
        <f>納品書作成元!J3</f>
        <v>000-000-0000</v>
      </c>
    </row>
    <row r="8" spans="2:12" ht="44.1" customHeight="1" thickBot="1">
      <c r="B8" s="46"/>
      <c r="C8" s="48"/>
      <c r="D8" s="47"/>
      <c r="E8" s="95">
        <f>J22*(I8+1)</f>
        <v>102384</v>
      </c>
      <c r="F8" s="47"/>
      <c r="G8" s="47"/>
      <c r="H8" s="50"/>
      <c r="I8" s="119">
        <v>0.08</v>
      </c>
      <c r="J8" s="48"/>
      <c r="K8" s="125">
        <f>J22*I8</f>
        <v>7584</v>
      </c>
      <c r="L8" s="126"/>
    </row>
    <row r="9" spans="2:12" ht="27.95" customHeight="1" thickBot="1">
      <c r="B9" s="50"/>
      <c r="C9" s="68"/>
      <c r="D9" s="67" t="s">
        <v>35</v>
      </c>
      <c r="E9" s="67"/>
      <c r="F9" s="67"/>
      <c r="G9" s="92"/>
      <c r="H9" s="53" t="s">
        <v>36</v>
      </c>
      <c r="I9" s="52" t="s">
        <v>37</v>
      </c>
      <c r="J9" s="50" t="s">
        <v>40</v>
      </c>
      <c r="K9" s="47"/>
      <c r="L9" s="53" t="s">
        <v>38</v>
      </c>
    </row>
    <row r="10" spans="2:12" ht="25.5" customHeight="1">
      <c r="B10" s="49">
        <v>1</v>
      </c>
      <c r="C10" s="69">
        <f>納品書作成元!H6</f>
        <v>45210</v>
      </c>
      <c r="D10" s="61" t="str">
        <f>納品書作成元!D6</f>
        <v>５年産</v>
      </c>
      <c r="E10" s="39" t="str">
        <f>納品書作成元!E6</f>
        <v>富山県産　コシヒカリ</v>
      </c>
      <c r="F10" s="39" t="str">
        <f>IF(E10="","","玄米")</f>
        <v>玄米</v>
      </c>
      <c r="G10" s="93">
        <f>納品書作成元!F6</f>
        <v>30</v>
      </c>
      <c r="H10" s="81">
        <f>納品書作成元!I6</f>
        <v>6</v>
      </c>
      <c r="I10" s="84">
        <f>納品書作成元!K6</f>
        <v>7400</v>
      </c>
      <c r="J10" s="85">
        <f>納品書作成元!L6</f>
        <v>44400</v>
      </c>
      <c r="K10" s="42"/>
      <c r="L10" s="54"/>
    </row>
    <row r="11" spans="2:12" ht="25.5" customHeight="1">
      <c r="B11" s="43">
        <v>2</v>
      </c>
      <c r="C11" s="69">
        <f>納品書作成元!H7</f>
        <v>45210</v>
      </c>
      <c r="D11" s="79" t="str">
        <f>納品書作成元!D7</f>
        <v>５年産</v>
      </c>
      <c r="E11" s="39" t="str">
        <f>納品書作成元!E7</f>
        <v>富山県産　富富富</v>
      </c>
      <c r="F11" s="39" t="str">
        <f t="shared" ref="F11:F21" si="0">IF(E11="","","玄米")</f>
        <v>玄米</v>
      </c>
      <c r="G11" s="93">
        <f>納品書作成元!F7</f>
        <v>30</v>
      </c>
      <c r="H11" s="55">
        <f>納品書作成元!I7</f>
        <v>3</v>
      </c>
      <c r="I11" s="82">
        <f>納品書作成元!K7</f>
        <v>7200</v>
      </c>
      <c r="J11" s="86">
        <f>納品書作成元!L7</f>
        <v>21600</v>
      </c>
      <c r="K11" s="38"/>
      <c r="L11" s="55"/>
    </row>
    <row r="12" spans="2:12" ht="25.5" customHeight="1">
      <c r="B12" s="43">
        <v>3</v>
      </c>
      <c r="C12" s="69">
        <f>納品書作成元!H8</f>
        <v>45211</v>
      </c>
      <c r="D12" s="79" t="str">
        <f>納品書作成元!D8</f>
        <v>５年産</v>
      </c>
      <c r="E12" s="39" t="str">
        <f>納品書作成元!E8</f>
        <v>富山県産　てんこもり</v>
      </c>
      <c r="F12" s="39" t="str">
        <f t="shared" si="0"/>
        <v>玄米</v>
      </c>
      <c r="G12" s="93">
        <f>納品書作成元!F8</f>
        <v>30</v>
      </c>
      <c r="H12" s="55">
        <f>納品書作成元!I8</f>
        <v>4</v>
      </c>
      <c r="I12" s="82">
        <f>納品書作成元!K8</f>
        <v>7200</v>
      </c>
      <c r="J12" s="86">
        <f>納品書作成元!L8</f>
        <v>28800</v>
      </c>
      <c r="K12" s="38"/>
      <c r="L12" s="55"/>
    </row>
    <row r="13" spans="2:12" ht="25.5" customHeight="1">
      <c r="B13" s="43">
        <v>4</v>
      </c>
      <c r="C13" s="70" t="str">
        <f>納品書作成元!H9</f>
        <v/>
      </c>
      <c r="D13" s="79" t="str">
        <f>納品書作成元!D9</f>
        <v/>
      </c>
      <c r="E13" s="39" t="str">
        <f>納品書作成元!E9</f>
        <v/>
      </c>
      <c r="F13" s="39" t="str">
        <f t="shared" si="0"/>
        <v/>
      </c>
      <c r="G13" s="93" t="str">
        <f>納品書作成元!F9</f>
        <v/>
      </c>
      <c r="H13" s="55" t="str">
        <f>納品書作成元!I9</f>
        <v/>
      </c>
      <c r="I13" s="82" t="str">
        <f>納品書作成元!K9</f>
        <v/>
      </c>
      <c r="J13" s="86" t="str">
        <f>納品書作成元!L9</f>
        <v/>
      </c>
      <c r="K13" s="38"/>
      <c r="L13" s="55"/>
    </row>
    <row r="14" spans="2:12" ht="25.5" customHeight="1">
      <c r="B14" s="43">
        <v>5</v>
      </c>
      <c r="C14" s="70" t="str">
        <f>納品書作成元!H10</f>
        <v/>
      </c>
      <c r="D14" s="79" t="str">
        <f>納品書作成元!D10</f>
        <v/>
      </c>
      <c r="E14" s="39" t="str">
        <f>納品書作成元!E10</f>
        <v/>
      </c>
      <c r="F14" s="39" t="str">
        <f t="shared" si="0"/>
        <v/>
      </c>
      <c r="G14" s="93" t="str">
        <f>納品書作成元!F10</f>
        <v/>
      </c>
      <c r="H14" s="55" t="str">
        <f>納品書作成元!I10</f>
        <v/>
      </c>
      <c r="I14" s="82" t="str">
        <f>納品書作成元!K10</f>
        <v/>
      </c>
      <c r="J14" s="86" t="str">
        <f>納品書作成元!L10</f>
        <v/>
      </c>
      <c r="K14" s="38"/>
      <c r="L14" s="55"/>
    </row>
    <row r="15" spans="2:12" ht="25.5" customHeight="1">
      <c r="B15" s="43">
        <v>6</v>
      </c>
      <c r="C15" s="70" t="str">
        <f>納品書作成元!H11</f>
        <v/>
      </c>
      <c r="D15" s="79" t="str">
        <f>納品書作成元!D11</f>
        <v/>
      </c>
      <c r="E15" s="39" t="str">
        <f>納品書作成元!E11</f>
        <v/>
      </c>
      <c r="F15" s="39" t="str">
        <f t="shared" si="0"/>
        <v/>
      </c>
      <c r="G15" s="93" t="str">
        <f>納品書作成元!F11</f>
        <v/>
      </c>
      <c r="H15" s="55" t="str">
        <f>納品書作成元!I11</f>
        <v/>
      </c>
      <c r="I15" s="82" t="str">
        <f>納品書作成元!K11</f>
        <v/>
      </c>
      <c r="J15" s="86" t="str">
        <f>納品書作成元!L11</f>
        <v/>
      </c>
      <c r="K15" s="38"/>
      <c r="L15" s="55"/>
    </row>
    <row r="16" spans="2:12" ht="25.5" customHeight="1">
      <c r="B16" s="43">
        <v>7</v>
      </c>
      <c r="C16" s="70" t="str">
        <f>納品書作成元!H12</f>
        <v/>
      </c>
      <c r="D16" s="79" t="str">
        <f>納品書作成元!D12</f>
        <v/>
      </c>
      <c r="E16" s="39" t="str">
        <f>納品書作成元!E12</f>
        <v/>
      </c>
      <c r="F16" s="39" t="str">
        <f t="shared" si="0"/>
        <v/>
      </c>
      <c r="G16" s="93" t="str">
        <f>納品書作成元!F12</f>
        <v/>
      </c>
      <c r="H16" s="55" t="str">
        <f>納品書作成元!I12</f>
        <v/>
      </c>
      <c r="I16" s="82" t="str">
        <f>納品書作成元!K12</f>
        <v/>
      </c>
      <c r="J16" s="86" t="str">
        <f>納品書作成元!L12</f>
        <v/>
      </c>
      <c r="K16" s="38"/>
      <c r="L16" s="55"/>
    </row>
    <row r="17" spans="2:12" ht="25.5" customHeight="1">
      <c r="B17" s="43">
        <v>8</v>
      </c>
      <c r="C17" s="70" t="str">
        <f>納品書作成元!H13</f>
        <v/>
      </c>
      <c r="D17" s="79" t="str">
        <f>納品書作成元!D13</f>
        <v/>
      </c>
      <c r="E17" s="39" t="str">
        <f>納品書作成元!E13</f>
        <v/>
      </c>
      <c r="F17" s="39" t="str">
        <f t="shared" si="0"/>
        <v/>
      </c>
      <c r="G17" s="93" t="str">
        <f>納品書作成元!F13</f>
        <v/>
      </c>
      <c r="H17" s="55" t="str">
        <f>納品書作成元!I13</f>
        <v/>
      </c>
      <c r="I17" s="82" t="str">
        <f>納品書作成元!K13</f>
        <v/>
      </c>
      <c r="J17" s="86" t="str">
        <f>納品書作成元!L13</f>
        <v/>
      </c>
      <c r="K17" s="38"/>
      <c r="L17" s="55"/>
    </row>
    <row r="18" spans="2:12" ht="25.5" customHeight="1">
      <c r="B18" s="43">
        <v>9</v>
      </c>
      <c r="C18" s="70" t="str">
        <f>納品書作成元!H14</f>
        <v/>
      </c>
      <c r="D18" s="79" t="str">
        <f>納品書作成元!D14</f>
        <v/>
      </c>
      <c r="E18" s="39" t="str">
        <f>納品書作成元!E14</f>
        <v/>
      </c>
      <c r="F18" s="39" t="str">
        <f t="shared" si="0"/>
        <v/>
      </c>
      <c r="G18" s="93" t="str">
        <f>納品書作成元!F14</f>
        <v/>
      </c>
      <c r="H18" s="55" t="str">
        <f>納品書作成元!I14</f>
        <v/>
      </c>
      <c r="I18" s="82" t="str">
        <f>納品書作成元!K14</f>
        <v/>
      </c>
      <c r="J18" s="86" t="str">
        <f>納品書作成元!L14</f>
        <v/>
      </c>
      <c r="K18" s="38"/>
      <c r="L18" s="55"/>
    </row>
    <row r="19" spans="2:12" ht="25.5" customHeight="1">
      <c r="B19" s="43">
        <v>10</v>
      </c>
      <c r="C19" s="70" t="str">
        <f>納品書作成元!H15</f>
        <v/>
      </c>
      <c r="D19" s="79" t="str">
        <f>納品書作成元!D15</f>
        <v/>
      </c>
      <c r="E19" s="39" t="str">
        <f>納品書作成元!E15</f>
        <v/>
      </c>
      <c r="F19" s="39" t="str">
        <f t="shared" si="0"/>
        <v/>
      </c>
      <c r="G19" s="93" t="str">
        <f>納品書作成元!F15</f>
        <v/>
      </c>
      <c r="H19" s="55" t="str">
        <f>納品書作成元!I15</f>
        <v/>
      </c>
      <c r="I19" s="82" t="str">
        <f>納品書作成元!K15</f>
        <v/>
      </c>
      <c r="J19" s="86" t="str">
        <f>納品書作成元!L15</f>
        <v/>
      </c>
      <c r="K19" s="38"/>
      <c r="L19" s="55"/>
    </row>
    <row r="20" spans="2:12" ht="25.5" customHeight="1">
      <c r="B20" s="43">
        <v>11</v>
      </c>
      <c r="C20" s="70" t="str">
        <f>納品書作成元!H16</f>
        <v/>
      </c>
      <c r="D20" s="79" t="str">
        <f>納品書作成元!D16</f>
        <v/>
      </c>
      <c r="E20" s="39" t="str">
        <f>納品書作成元!E16</f>
        <v/>
      </c>
      <c r="F20" s="39" t="str">
        <f t="shared" si="0"/>
        <v/>
      </c>
      <c r="G20" s="93" t="str">
        <f>納品書作成元!F16</f>
        <v/>
      </c>
      <c r="H20" s="55" t="str">
        <f>納品書作成元!I16</f>
        <v/>
      </c>
      <c r="I20" s="82" t="str">
        <f>納品書作成元!K16</f>
        <v/>
      </c>
      <c r="J20" s="86" t="str">
        <f>納品書作成元!L16</f>
        <v/>
      </c>
      <c r="K20" s="38"/>
      <c r="L20" s="55"/>
    </row>
    <row r="21" spans="2:12" ht="25.5" customHeight="1" thickBot="1">
      <c r="B21" s="44">
        <v>12</v>
      </c>
      <c r="C21" s="71" t="str">
        <f>納品書作成元!H17</f>
        <v/>
      </c>
      <c r="D21" s="80" t="str">
        <f>納品書作成元!D17</f>
        <v/>
      </c>
      <c r="E21" s="39" t="str">
        <f>納品書作成元!E17</f>
        <v/>
      </c>
      <c r="F21" s="39" t="str">
        <f t="shared" si="0"/>
        <v/>
      </c>
      <c r="G21" s="93" t="str">
        <f>納品書作成元!F17</f>
        <v/>
      </c>
      <c r="H21" s="56" t="str">
        <f>納品書作成元!I17</f>
        <v/>
      </c>
      <c r="I21" s="83" t="str">
        <f>納品書作成元!K17</f>
        <v/>
      </c>
      <c r="J21" s="87" t="str">
        <f>納品書作成元!L17</f>
        <v/>
      </c>
      <c r="K21" s="51"/>
      <c r="L21" s="56"/>
    </row>
    <row r="22" spans="2:12" ht="27" customHeight="1" thickBot="1">
      <c r="B22" s="45"/>
      <c r="C22" s="66"/>
      <c r="D22" s="52" t="s">
        <v>39</v>
      </c>
      <c r="E22" s="52"/>
      <c r="F22" s="52"/>
      <c r="G22" s="94"/>
      <c r="H22" s="57"/>
      <c r="I22" s="48"/>
      <c r="J22" s="88">
        <f>SUM(J10:J21)</f>
        <v>94800</v>
      </c>
      <c r="K22" s="48"/>
      <c r="L22" s="57"/>
    </row>
    <row r="23" spans="2:12" ht="5.0999999999999996" customHeight="1"/>
  </sheetData>
  <mergeCells count="1">
    <mergeCell ref="K8:L8"/>
  </mergeCells>
  <phoneticPr fontId="15"/>
  <pageMargins left="0.70866141732283472" right="0.70866141732283472" top="0.74803149606299213" bottom="0.74803149606299213" header="0.31496062992125984" footer="0.31496062992125984"/>
  <pageSetup paperSize="9" scale="98"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7782-B855-498F-B910-DAC603A9F6B6}">
  <sheetPr>
    <pageSetUpPr fitToPage="1"/>
  </sheetPr>
  <dimension ref="A1:L19"/>
  <sheetViews>
    <sheetView showGridLines="0" showZeros="0" view="pageBreakPreview" zoomScaleNormal="100" zoomScaleSheetLayoutView="100" workbookViewId="0">
      <selection activeCell="G10" sqref="G10"/>
    </sheetView>
  </sheetViews>
  <sheetFormatPr defaultRowHeight="13.5"/>
  <cols>
    <col min="1" max="1" width="3.875" bestFit="1" customWidth="1"/>
    <col min="2" max="3" width="20.5" customWidth="1"/>
    <col min="4" max="4" width="13.375" customWidth="1"/>
    <col min="5" max="5" width="23.5" style="1" customWidth="1"/>
    <col min="6" max="6" width="8.125" customWidth="1"/>
    <col min="7" max="7" width="22.375" customWidth="1"/>
    <col min="8" max="8" width="18.375" customWidth="1"/>
    <col min="9" max="9" width="9" customWidth="1"/>
    <col min="10" max="10" width="14" customWidth="1"/>
    <col min="11" max="11" width="9.125" customWidth="1"/>
    <col min="12" max="12" width="15.875" bestFit="1" customWidth="1"/>
  </cols>
  <sheetData>
    <row r="1" spans="1:12" ht="16.5" customHeight="1">
      <c r="B1" s="91" t="s">
        <v>56</v>
      </c>
      <c r="C1" s="2"/>
      <c r="D1" s="2"/>
      <c r="E1" s="3"/>
      <c r="F1" s="2"/>
      <c r="G1" s="2"/>
      <c r="I1" t="s">
        <v>50</v>
      </c>
      <c r="J1" t="str">
        <f>'入力用（６の１）'!N1</f>
        <v>〒930-0000　富山県〇〇市〇〇町〇-〇</v>
      </c>
    </row>
    <row r="2" spans="1:12" ht="15" customHeight="1">
      <c r="B2" s="76" t="s">
        <v>12</v>
      </c>
      <c r="C2" s="76"/>
      <c r="D2" s="76"/>
      <c r="E2" s="76"/>
      <c r="F2" s="76"/>
      <c r="G2" s="76"/>
      <c r="I2" t="s">
        <v>51</v>
      </c>
      <c r="J2" t="str">
        <f>'入力用（６の１）'!N2</f>
        <v>農事組合法人　〇〇　代表理事　〇〇　〇〇</v>
      </c>
    </row>
    <row r="3" spans="1:12" ht="21" customHeight="1">
      <c r="B3" s="2"/>
      <c r="C3" s="2"/>
      <c r="D3" s="2"/>
      <c r="E3" s="3"/>
      <c r="F3" s="2"/>
      <c r="G3" s="2"/>
      <c r="I3" t="s">
        <v>49</v>
      </c>
      <c r="J3" t="str">
        <f>'入力用（６の１）'!N3</f>
        <v>000-000-0000</v>
      </c>
    </row>
    <row r="4" spans="1:12" ht="36.950000000000003" customHeight="1">
      <c r="A4" s="75" t="s">
        <v>44</v>
      </c>
      <c r="B4" s="132" t="s">
        <v>22</v>
      </c>
      <c r="C4" s="134" t="s">
        <v>0</v>
      </c>
      <c r="D4" s="135" t="s">
        <v>3</v>
      </c>
      <c r="E4" s="135"/>
      <c r="F4" s="135"/>
      <c r="G4" s="72" t="s">
        <v>2</v>
      </c>
      <c r="H4" s="134" t="s">
        <v>4</v>
      </c>
      <c r="I4" s="134" t="s">
        <v>5</v>
      </c>
      <c r="J4" s="136" t="s">
        <v>6</v>
      </c>
      <c r="K4" s="127" t="s">
        <v>34</v>
      </c>
      <c r="L4" s="127" t="s">
        <v>58</v>
      </c>
    </row>
    <row r="5" spans="1:12" ht="36.950000000000003" customHeight="1">
      <c r="A5" s="96">
        <f>納品書!L2</f>
        <v>2</v>
      </c>
      <c r="B5" s="133"/>
      <c r="C5" s="133"/>
      <c r="D5" s="73" t="s">
        <v>1</v>
      </c>
      <c r="E5" s="73" t="s">
        <v>10</v>
      </c>
      <c r="F5" s="8" t="s">
        <v>8</v>
      </c>
      <c r="G5" s="6" t="s">
        <v>31</v>
      </c>
      <c r="H5" s="133"/>
      <c r="I5" s="133"/>
      <c r="J5" s="137"/>
      <c r="K5" s="128"/>
      <c r="L5" s="128"/>
    </row>
    <row r="6" spans="1:12" ht="19.5" customHeight="1">
      <c r="A6" s="62" t="str">
        <f>$A$5&amp;1</f>
        <v>21</v>
      </c>
      <c r="B6" s="4" t="str">
        <f>IF(ISERROR(VLOOKUP($A6,'入力用（６の１）'!$C$7:$N$46,2,FALSE)),"",VLOOKUP($A6,'入力用（６の１）'!$C$7:$N$46,2,FALSE))</f>
        <v>③</v>
      </c>
      <c r="C6" s="4" t="str">
        <f>IF(ISERROR(VLOOKUP($A6,'入力用（６の１）'!$C$7:$N$46,3,FALSE)),"",VLOOKUP($A6,'入力用（６の１）'!$C$7:$N$46,3,FALSE))</f>
        <v>北陸　次郎</v>
      </c>
      <c r="D6" s="4" t="str">
        <f>IF(ISERROR(VLOOKUP($A6,'入力用（６の１）'!$C$7:$N$46,4,FALSE)),"",VLOOKUP($A6,'入力用（６の１）'!$C$7:$N$46,4,FALSE))</f>
        <v>５年産</v>
      </c>
      <c r="E6" s="4" t="str">
        <f>IF(ISERROR(VLOOKUP($A6,'入力用（６の１）'!$C$7:$N$46,5,FALSE)),"",VLOOKUP($A6,'入力用（６の１）'!$C$7:$N$46,5,FALSE))</f>
        <v>富山県産　コシヒカリ</v>
      </c>
      <c r="F6" s="4">
        <f>IF(ISERROR(VLOOKUP($A6,'入力用（６の１）'!$C$7:$N$46,6,FALSE)),"",VLOOKUP($A6,'入力用（６の１）'!$C$7:$N$46,6,FALSE))</f>
        <v>30</v>
      </c>
      <c r="G6" s="78">
        <f>IF(ISERROR(VLOOKUP($A6,'入力用（６の１）'!$C$7:$N$46,7,FALSE)),"",VLOOKUP($A6,'入力用（６の１）'!$C$7:$N$46,7,FALSE))</f>
        <v>0</v>
      </c>
      <c r="H6" s="78">
        <f>IF(ISERROR(VLOOKUP($A6,'入力用（６の１）'!$C$7:$N$46,8,FALSE)),"",VLOOKUP($A6,'入力用（６の１）'!$C$7:$N$46,8,FALSE))</f>
        <v>45210</v>
      </c>
      <c r="I6" s="4">
        <f>IF(ISERROR(VLOOKUP($A6,'入力用（６の１）'!$C$7:$N$46,9,FALSE)),"",VLOOKUP($A6,'入力用（６の１）'!$C$7:$N$46,9,FALSE))</f>
        <v>6</v>
      </c>
      <c r="J6" s="4">
        <f>IF(ISERROR(VLOOKUP($A6,'入力用（６の１）'!$C$7:$N$46,10,FALSE)),"",VLOOKUP($A6,'入力用（６の１）'!$C$7:$N$46,10,FALSE))</f>
        <v>180</v>
      </c>
      <c r="K6" s="4">
        <f>IF(ISERROR(VLOOKUP($A6,'入力用（６の１）'!$C$7:$N$46,11,FALSE)),"",VLOOKUP($A6,'入力用（６の１）'!$C$7:$N$46,11,FALSE))</f>
        <v>7400</v>
      </c>
      <c r="L6" s="4">
        <f>IF(ISERROR(VLOOKUP($A6,'入力用（６の１）'!$C$7:$N$46,12,FALSE)),"",VLOOKUP($A6,'入力用（６の１）'!$C$7:$N$46,12,FALSE))</f>
        <v>44400</v>
      </c>
    </row>
    <row r="7" spans="1:12" ht="19.5" customHeight="1">
      <c r="A7" s="62" t="str">
        <f>$A$5&amp;2</f>
        <v>22</v>
      </c>
      <c r="B7" s="4" t="str">
        <f>IF(ISERROR(VLOOKUP($A7,'入力用（６の１）'!$C$7:$N$46,2,FALSE)),"",VLOOKUP($A7,'入力用（６の１）'!$C$7:$N$46,2,FALSE))</f>
        <v>③</v>
      </c>
      <c r="C7" s="4" t="str">
        <f>IF(ISERROR(VLOOKUP($A7,'入力用（６の１）'!$C$7:$N$46,3,FALSE)),"",VLOOKUP($A7,'入力用（６の１）'!$C$7:$N$46,3,FALSE))</f>
        <v>北陸　次郎</v>
      </c>
      <c r="D7" s="4" t="str">
        <f>IF(ISERROR(VLOOKUP($A7,'入力用（６の１）'!$C$7:$N$46,4,FALSE)),"",VLOOKUP($A7,'入力用（６の１）'!$C$7:$N$46,4,FALSE))</f>
        <v>５年産</v>
      </c>
      <c r="E7" s="4" t="str">
        <f>IF(ISERROR(VLOOKUP($A7,'入力用（６の１）'!$C$7:$N$46,5,FALSE)),"",VLOOKUP($A7,'入力用（６の１）'!$C$7:$N$46,5,FALSE))</f>
        <v>富山県産　富富富</v>
      </c>
      <c r="F7" s="4">
        <f>IF(ISERROR(VLOOKUP($A7,'入力用（６の１）'!$C$7:$N$46,6,FALSE)),"",VLOOKUP($A7,'入力用（６の１）'!$C$7:$N$46,6,FALSE))</f>
        <v>30</v>
      </c>
      <c r="G7" s="78">
        <f>IF(ISERROR(VLOOKUP($A7,'入力用（６の１）'!$C$7:$N$46,7,FALSE)),"",VLOOKUP($A7,'入力用（６の１）'!$C$7:$N$46,7,FALSE))</f>
        <v>0</v>
      </c>
      <c r="H7" s="78">
        <f>IF(ISERROR(VLOOKUP($A7,'入力用（６の１）'!$C$7:$N$46,8,FALSE)),"",VLOOKUP($A7,'入力用（６の１）'!$C$7:$N$46,8,FALSE))</f>
        <v>45210</v>
      </c>
      <c r="I7" s="4">
        <f>IF(ISERROR(VLOOKUP($A7,'入力用（６の１）'!$C$7:$N$46,9,FALSE)),"",VLOOKUP($A7,'入力用（６の１）'!$C$7:$N$46,9,FALSE))</f>
        <v>3</v>
      </c>
      <c r="J7" s="4">
        <f>IF(ISERROR(VLOOKUP($A7,'入力用（６の１）'!$C$7:$N$46,10,FALSE)),"",VLOOKUP($A7,'入力用（６の１）'!$C$7:$N$46,10,FALSE))</f>
        <v>90</v>
      </c>
      <c r="K7" s="4">
        <f>IF(ISERROR(VLOOKUP($A7,'入力用（６の１）'!$C$7:$N$46,11,FALSE)),"",VLOOKUP($A7,'入力用（６の１）'!$C$7:$N$46,11,FALSE))</f>
        <v>7200</v>
      </c>
      <c r="L7" s="4">
        <f>IF(ISERROR(VLOOKUP($A7,'入力用（６の１）'!$C$7:$N$46,12,FALSE)),"",VLOOKUP($A7,'入力用（６の１）'!$C$7:$N$46,12,FALSE))</f>
        <v>21600</v>
      </c>
    </row>
    <row r="8" spans="1:12" ht="19.5" customHeight="1">
      <c r="A8" s="62" t="str">
        <f>$A$5&amp;3</f>
        <v>23</v>
      </c>
      <c r="B8" s="4" t="str">
        <f>IF(ISERROR(VLOOKUP($A8,'入力用（６の１）'!$C$7:$N$46,2,FALSE)),"",VLOOKUP($A8,'入力用（６の１）'!$C$7:$N$46,2,FALSE))</f>
        <v>③</v>
      </c>
      <c r="C8" s="4" t="str">
        <f>IF(ISERROR(VLOOKUP($A8,'入力用（６の１）'!$C$7:$N$46,3,FALSE)),"",VLOOKUP($A8,'入力用（６の１）'!$C$7:$N$46,3,FALSE))</f>
        <v>北陸　次郎</v>
      </c>
      <c r="D8" s="4" t="str">
        <f>IF(ISERROR(VLOOKUP($A8,'入力用（６の１）'!$C$7:$N$46,4,FALSE)),"",VLOOKUP($A8,'入力用（６の１）'!$C$7:$N$46,4,FALSE))</f>
        <v>５年産</v>
      </c>
      <c r="E8" s="4" t="str">
        <f>IF(ISERROR(VLOOKUP($A8,'入力用（６の１）'!$C$7:$N$46,5,FALSE)),"",VLOOKUP($A8,'入力用（６の１）'!$C$7:$N$46,5,FALSE))</f>
        <v>富山県産　てんこもり</v>
      </c>
      <c r="F8" s="4">
        <f>IF(ISERROR(VLOOKUP($A8,'入力用（６の１）'!$C$7:$N$46,6,FALSE)),"",VLOOKUP($A8,'入力用（６の１）'!$C$7:$N$46,6,FALSE))</f>
        <v>30</v>
      </c>
      <c r="G8" s="78">
        <f>IF(ISERROR(VLOOKUP($A8,'入力用（６の１）'!$C$7:$N$46,7,FALSE)),"",VLOOKUP($A8,'入力用（６の１）'!$C$7:$N$46,7,FALSE))</f>
        <v>0</v>
      </c>
      <c r="H8" s="78">
        <f>IF(ISERROR(VLOOKUP($A8,'入力用（６の１）'!$C$7:$N$46,8,FALSE)),"",VLOOKUP($A8,'入力用（６の１）'!$C$7:$N$46,8,FALSE))</f>
        <v>45211</v>
      </c>
      <c r="I8" s="4">
        <f>IF(ISERROR(VLOOKUP($A8,'入力用（６の１）'!$C$7:$N$46,9,FALSE)),"",VLOOKUP($A8,'入力用（６の１）'!$C$7:$N$46,9,FALSE))</f>
        <v>4</v>
      </c>
      <c r="J8" s="4">
        <f>IF(ISERROR(VLOOKUP($A8,'入力用（６の１）'!$C$7:$N$46,10,FALSE)),"",VLOOKUP($A8,'入力用（６の１）'!$C$7:$N$46,10,FALSE))</f>
        <v>120</v>
      </c>
      <c r="K8" s="4">
        <f>IF(ISERROR(VLOOKUP($A8,'入力用（６の１）'!$C$7:$N$46,11,FALSE)),"",VLOOKUP($A8,'入力用（６の１）'!$C$7:$N$46,11,FALSE))</f>
        <v>7200</v>
      </c>
      <c r="L8" s="4">
        <f>IF(ISERROR(VLOOKUP($A8,'入力用（６の１）'!$C$7:$N$46,12,FALSE)),"",VLOOKUP($A8,'入力用（６の１）'!$C$7:$N$46,12,FALSE))</f>
        <v>28800</v>
      </c>
    </row>
    <row r="9" spans="1:12" ht="19.5" customHeight="1">
      <c r="A9" s="62" t="str">
        <f>$A$5&amp;4</f>
        <v>24</v>
      </c>
      <c r="B9" s="4" t="str">
        <f>IF(ISERROR(VLOOKUP($A9,'入力用（６の１）'!$C$7:$N$46,2,FALSE)),"",VLOOKUP($A9,'入力用（６の１）'!$C$7:$N$46,2,FALSE))</f>
        <v/>
      </c>
      <c r="C9" s="4" t="str">
        <f>IF(ISERROR(VLOOKUP($A9,'入力用（６の１）'!$C$7:$N$46,3,FALSE)),"",VLOOKUP($A9,'入力用（６の１）'!$C$7:$N$46,3,FALSE))</f>
        <v/>
      </c>
      <c r="D9" s="4" t="str">
        <f>IF(ISERROR(VLOOKUP($A9,'入力用（６の１）'!$C$7:$N$46,4,FALSE)),"",VLOOKUP($A9,'入力用（６の１）'!$C$7:$N$46,4,FALSE))</f>
        <v/>
      </c>
      <c r="E9" s="4" t="str">
        <f>IF(ISERROR(VLOOKUP($A9,'入力用（６の１）'!$C$7:$N$46,5,FALSE)),"",VLOOKUP($A9,'入力用（６の１）'!$C$7:$N$46,5,FALSE))</f>
        <v/>
      </c>
      <c r="F9" s="4" t="str">
        <f>IF(ISERROR(VLOOKUP($A9,'入力用（６の１）'!$C$7:$N$46,6,FALSE)),"",VLOOKUP($A9,'入力用（６の１）'!$C$7:$N$46,6,FALSE))</f>
        <v/>
      </c>
      <c r="G9" s="78" t="str">
        <f>IF(ISERROR(VLOOKUP($A9,'入力用（６の１）'!$C$7:$N$46,7,FALSE)),"",VLOOKUP($A9,'入力用（６の１）'!$C$7:$N$46,7,FALSE))</f>
        <v/>
      </c>
      <c r="H9" s="78" t="str">
        <f>IF(ISERROR(VLOOKUP($A9,'入力用（６の１）'!$C$7:$N$46,8,FALSE)),"",VLOOKUP($A9,'入力用（６の１）'!$C$7:$N$46,8,FALSE))</f>
        <v/>
      </c>
      <c r="I9" s="4" t="str">
        <f>IF(ISERROR(VLOOKUP($A9,'入力用（６の１）'!$C$7:$N$46,9,FALSE)),"",VLOOKUP($A9,'入力用（６の１）'!$C$7:$N$46,9,FALSE))</f>
        <v/>
      </c>
      <c r="J9" s="4" t="str">
        <f>IF(ISERROR(VLOOKUP($A9,'入力用（６の１）'!$C$7:$N$46,10,FALSE)),"",VLOOKUP($A9,'入力用（６の１）'!$C$7:$N$46,10,FALSE))</f>
        <v/>
      </c>
      <c r="K9" s="4" t="str">
        <f>IF(ISERROR(VLOOKUP($A9,'入力用（６の１）'!$C$7:$N$46,11,FALSE)),"",VLOOKUP($A9,'入力用（６の１）'!$C$7:$N$46,11,FALSE))</f>
        <v/>
      </c>
      <c r="L9" s="4" t="str">
        <f>IF(ISERROR(VLOOKUP($A9,'入力用（６の１）'!$C$7:$N$46,12,FALSE)),"",VLOOKUP($A9,'入力用（６の１）'!$C$7:$N$46,12,FALSE))</f>
        <v/>
      </c>
    </row>
    <row r="10" spans="1:12" ht="19.5" customHeight="1">
      <c r="A10" s="62" t="str">
        <f>$A$5&amp;5</f>
        <v>25</v>
      </c>
      <c r="B10" s="4" t="str">
        <f>IF(ISERROR(VLOOKUP($A10,'入力用（６の１）'!$C$7:$N$46,2,FALSE)),"",VLOOKUP($A10,'入力用（６の１）'!$C$7:$N$46,2,FALSE))</f>
        <v/>
      </c>
      <c r="C10" s="4" t="str">
        <f>IF(ISERROR(VLOOKUP($A10,'入力用（６の１）'!$C$7:$N$46,3,FALSE)),"",VLOOKUP($A10,'入力用（６の１）'!$C$7:$N$46,3,FALSE))</f>
        <v/>
      </c>
      <c r="D10" s="4" t="str">
        <f>IF(ISERROR(VLOOKUP($A10,'入力用（６の１）'!$C$7:$N$46,4,FALSE)),"",VLOOKUP($A10,'入力用（６の１）'!$C$7:$N$46,4,FALSE))</f>
        <v/>
      </c>
      <c r="E10" s="4" t="str">
        <f>IF(ISERROR(VLOOKUP($A10,'入力用（６の１）'!$C$7:$N$46,5,FALSE)),"",VLOOKUP($A10,'入力用（６の１）'!$C$7:$N$46,5,FALSE))</f>
        <v/>
      </c>
      <c r="F10" s="4" t="str">
        <f>IF(ISERROR(VLOOKUP($A10,'入力用（６の１）'!$C$7:$N$46,6,FALSE)),"",VLOOKUP($A10,'入力用（６の１）'!$C$7:$N$46,6,FALSE))</f>
        <v/>
      </c>
      <c r="G10" s="78" t="str">
        <f>IF(ISERROR(VLOOKUP($A10,'入力用（６の１）'!$C$7:$N$46,7,FALSE)),"",VLOOKUP($A10,'入力用（６の１）'!$C$7:$N$46,7,FALSE))</f>
        <v/>
      </c>
      <c r="H10" s="78" t="str">
        <f>IF(ISERROR(VLOOKUP($A10,'入力用（６の１）'!$C$7:$N$46,8,FALSE)),"",VLOOKUP($A10,'入力用（６の１）'!$C$7:$N$46,8,FALSE))</f>
        <v/>
      </c>
      <c r="I10" s="4" t="str">
        <f>IF(ISERROR(VLOOKUP($A10,'入力用（６の１）'!$C$7:$N$46,9,FALSE)),"",VLOOKUP($A10,'入力用（６の１）'!$C$7:$N$46,9,FALSE))</f>
        <v/>
      </c>
      <c r="J10" s="4" t="str">
        <f>IF(ISERROR(VLOOKUP($A10,'入力用（６の１）'!$C$7:$N$46,10,FALSE)),"",VLOOKUP($A10,'入力用（６の１）'!$C$7:$N$46,10,FALSE))</f>
        <v/>
      </c>
      <c r="K10" s="4" t="str">
        <f>IF(ISERROR(VLOOKUP($A10,'入力用（６の１）'!$C$7:$N$46,11,FALSE)),"",VLOOKUP($A10,'入力用（６の１）'!$C$7:$N$46,11,FALSE))</f>
        <v/>
      </c>
      <c r="L10" s="4" t="str">
        <f>IF(ISERROR(VLOOKUP($A10,'入力用（６の１）'!$C$7:$N$46,12,FALSE)),"",VLOOKUP($A10,'入力用（６の１）'!$C$7:$N$46,12,FALSE))</f>
        <v/>
      </c>
    </row>
    <row r="11" spans="1:12" ht="19.5" customHeight="1">
      <c r="A11" s="62" t="str">
        <f>$A$5&amp;6</f>
        <v>26</v>
      </c>
      <c r="B11" s="4" t="str">
        <f>IF(ISERROR(VLOOKUP($A11,'入力用（６の１）'!$C$7:$N$46,2,FALSE)),"",VLOOKUP($A11,'入力用（６の１）'!$C$7:$N$46,2,FALSE))</f>
        <v/>
      </c>
      <c r="C11" s="4" t="str">
        <f>IF(ISERROR(VLOOKUP($A11,'入力用（６の１）'!$C$7:$N$46,3,FALSE)),"",VLOOKUP($A11,'入力用（６の１）'!$C$7:$N$46,3,FALSE))</f>
        <v/>
      </c>
      <c r="D11" s="4" t="str">
        <f>IF(ISERROR(VLOOKUP($A11,'入力用（６の１）'!$C$7:$N$46,4,FALSE)),"",VLOOKUP($A11,'入力用（６の１）'!$C$7:$N$46,4,FALSE))</f>
        <v/>
      </c>
      <c r="E11" s="4" t="str">
        <f>IF(ISERROR(VLOOKUP($A11,'入力用（６の１）'!$C$7:$N$46,5,FALSE)),"",VLOOKUP($A11,'入力用（６の１）'!$C$7:$N$46,5,FALSE))</f>
        <v/>
      </c>
      <c r="F11" s="4" t="str">
        <f>IF(ISERROR(VLOOKUP($A11,'入力用（６の１）'!$C$7:$N$46,6,FALSE)),"",VLOOKUP($A11,'入力用（６の１）'!$C$7:$N$46,6,FALSE))</f>
        <v/>
      </c>
      <c r="G11" s="78" t="str">
        <f>IF(ISERROR(VLOOKUP($A11,'入力用（６の１）'!$C$7:$N$46,7,FALSE)),"",VLOOKUP($A11,'入力用（６の１）'!$C$7:$N$46,7,FALSE))</f>
        <v/>
      </c>
      <c r="H11" s="78" t="str">
        <f>IF(ISERROR(VLOOKUP($A11,'入力用（６の１）'!$C$7:$N$46,8,FALSE)),"",VLOOKUP($A11,'入力用（６の１）'!$C$7:$N$46,8,FALSE))</f>
        <v/>
      </c>
      <c r="I11" s="4" t="str">
        <f>IF(ISERROR(VLOOKUP($A11,'入力用（６の１）'!$C$7:$N$46,9,FALSE)),"",VLOOKUP($A11,'入力用（６の１）'!$C$7:$N$46,9,FALSE))</f>
        <v/>
      </c>
      <c r="J11" s="4" t="str">
        <f>IF(ISERROR(VLOOKUP($A11,'入力用（６の１）'!$C$7:$N$46,10,FALSE)),"",VLOOKUP($A11,'入力用（６の１）'!$C$7:$N$46,10,FALSE))</f>
        <v/>
      </c>
      <c r="K11" s="4" t="str">
        <f>IF(ISERROR(VLOOKUP($A11,'入力用（６の１）'!$C$7:$N$46,11,FALSE)),"",VLOOKUP($A11,'入力用（６の１）'!$C$7:$N$46,11,FALSE))</f>
        <v/>
      </c>
      <c r="L11" s="4" t="str">
        <f>IF(ISERROR(VLOOKUP($A11,'入力用（６の１）'!$C$7:$N$46,12,FALSE)),"",VLOOKUP($A11,'入力用（６の１）'!$C$7:$N$46,12,FALSE))</f>
        <v/>
      </c>
    </row>
    <row r="12" spans="1:12" ht="19.5" customHeight="1">
      <c r="A12" s="62" t="str">
        <f>$A$5&amp;7</f>
        <v>27</v>
      </c>
      <c r="B12" s="4" t="str">
        <f>IF(ISERROR(VLOOKUP($A12,'入力用（６の１）'!$C$7:$N$46,2,FALSE)),"",VLOOKUP($A12,'入力用（６の１）'!$C$7:$N$46,2,FALSE))</f>
        <v/>
      </c>
      <c r="C12" s="4" t="str">
        <f>IF(ISERROR(VLOOKUP($A12,'入力用（６の１）'!$C$7:$N$46,3,FALSE)),"",VLOOKUP($A12,'入力用（６の１）'!$C$7:$N$46,3,FALSE))</f>
        <v/>
      </c>
      <c r="D12" s="4" t="str">
        <f>IF(ISERROR(VLOOKUP($A12,'入力用（６の１）'!$C$7:$N$46,4,FALSE)),"",VLOOKUP($A12,'入力用（６の１）'!$C$7:$N$46,4,FALSE))</f>
        <v/>
      </c>
      <c r="E12" s="4" t="str">
        <f>IF(ISERROR(VLOOKUP($A12,'入力用（６の１）'!$C$7:$N$46,5,FALSE)),"",VLOOKUP($A12,'入力用（６の１）'!$C$7:$N$46,5,FALSE))</f>
        <v/>
      </c>
      <c r="F12" s="4" t="str">
        <f>IF(ISERROR(VLOOKUP($A12,'入力用（６の１）'!$C$7:$N$46,6,FALSE)),"",VLOOKUP($A12,'入力用（６の１）'!$C$7:$N$46,6,FALSE))</f>
        <v/>
      </c>
      <c r="G12" s="78" t="str">
        <f>IF(ISERROR(VLOOKUP($A12,'入力用（６の１）'!$C$7:$N$46,7,FALSE)),"",VLOOKUP($A12,'入力用（６の１）'!$C$7:$N$46,7,FALSE))</f>
        <v/>
      </c>
      <c r="H12" s="78" t="str">
        <f>IF(ISERROR(VLOOKUP($A12,'入力用（６の１）'!$C$7:$N$46,8,FALSE)),"",VLOOKUP($A12,'入力用（６の１）'!$C$7:$N$46,8,FALSE))</f>
        <v/>
      </c>
      <c r="I12" s="4" t="str">
        <f>IF(ISERROR(VLOOKUP($A12,'入力用（６の１）'!$C$7:$N$46,9,FALSE)),"",VLOOKUP($A12,'入力用（６の１）'!$C$7:$N$46,9,FALSE))</f>
        <v/>
      </c>
      <c r="J12" s="4" t="str">
        <f>IF(ISERROR(VLOOKUP($A12,'入力用（６の１）'!$C$7:$N$46,10,FALSE)),"",VLOOKUP($A12,'入力用（６の１）'!$C$7:$N$46,10,FALSE))</f>
        <v/>
      </c>
      <c r="K12" s="4" t="str">
        <f>IF(ISERROR(VLOOKUP($A12,'入力用（６の１）'!$C$7:$N$46,11,FALSE)),"",VLOOKUP($A12,'入力用（６の１）'!$C$7:$N$46,11,FALSE))</f>
        <v/>
      </c>
      <c r="L12" s="4" t="str">
        <f>IF(ISERROR(VLOOKUP($A12,'入力用（６の１）'!$C$7:$N$46,12,FALSE)),"",VLOOKUP($A12,'入力用（６の１）'!$C$7:$N$46,12,FALSE))</f>
        <v/>
      </c>
    </row>
    <row r="13" spans="1:12" ht="19.5" customHeight="1">
      <c r="A13" s="62" t="str">
        <f>$A$5&amp;8</f>
        <v>28</v>
      </c>
      <c r="B13" s="4" t="str">
        <f>IF(ISERROR(VLOOKUP($A13,'入力用（６の１）'!$C$7:$N$46,2,FALSE)),"",VLOOKUP($A13,'入力用（６の１）'!$C$7:$N$46,2,FALSE))</f>
        <v/>
      </c>
      <c r="C13" s="4" t="str">
        <f>IF(ISERROR(VLOOKUP($A13,'入力用（６の１）'!$C$7:$N$46,3,FALSE)),"",VLOOKUP($A13,'入力用（６の１）'!$C$7:$N$46,3,FALSE))</f>
        <v/>
      </c>
      <c r="D13" s="4" t="str">
        <f>IF(ISERROR(VLOOKUP($A13,'入力用（６の１）'!$C$7:$N$46,4,FALSE)),"",VLOOKUP($A13,'入力用（６の１）'!$C$7:$N$46,4,FALSE))</f>
        <v/>
      </c>
      <c r="E13" s="4" t="str">
        <f>IF(ISERROR(VLOOKUP($A13,'入力用（６の１）'!$C$7:$N$46,5,FALSE)),"",VLOOKUP($A13,'入力用（６の１）'!$C$7:$N$46,5,FALSE))</f>
        <v/>
      </c>
      <c r="F13" s="4" t="str">
        <f>IF(ISERROR(VLOOKUP($A13,'入力用（６の１）'!$C$7:$N$46,6,FALSE)),"",VLOOKUP($A13,'入力用（６の１）'!$C$7:$N$46,6,FALSE))</f>
        <v/>
      </c>
      <c r="G13" s="78" t="str">
        <f>IF(ISERROR(VLOOKUP($A13,'入力用（６の１）'!$C$7:$N$46,7,FALSE)),"",VLOOKUP($A13,'入力用（６の１）'!$C$7:$N$46,7,FALSE))</f>
        <v/>
      </c>
      <c r="H13" s="78" t="str">
        <f>IF(ISERROR(VLOOKUP($A13,'入力用（６の１）'!$C$7:$N$46,8,FALSE)),"",VLOOKUP($A13,'入力用（６の１）'!$C$7:$N$46,8,FALSE))</f>
        <v/>
      </c>
      <c r="I13" s="4" t="str">
        <f>IF(ISERROR(VLOOKUP($A13,'入力用（６の１）'!$C$7:$N$46,9,FALSE)),"",VLOOKUP($A13,'入力用（６の１）'!$C$7:$N$46,9,FALSE))</f>
        <v/>
      </c>
      <c r="J13" s="4" t="str">
        <f>IF(ISERROR(VLOOKUP($A13,'入力用（６の１）'!$C$7:$N$46,10,FALSE)),"",VLOOKUP($A13,'入力用（６の１）'!$C$7:$N$46,10,FALSE))</f>
        <v/>
      </c>
      <c r="K13" s="4" t="str">
        <f>IF(ISERROR(VLOOKUP($A13,'入力用（６の１）'!$C$7:$N$46,11,FALSE)),"",VLOOKUP($A13,'入力用（６の１）'!$C$7:$N$46,11,FALSE))</f>
        <v/>
      </c>
      <c r="L13" s="4" t="str">
        <f>IF(ISERROR(VLOOKUP($A13,'入力用（６の１）'!$C$7:$N$46,12,FALSE)),"",VLOOKUP($A13,'入力用（６の１）'!$C$7:$N$46,12,FALSE))</f>
        <v/>
      </c>
    </row>
    <row r="14" spans="1:12" ht="19.5" customHeight="1">
      <c r="A14" s="62" t="str">
        <f>$A$5&amp;9</f>
        <v>29</v>
      </c>
      <c r="B14" s="4" t="str">
        <f>IF(ISERROR(VLOOKUP($A14,'入力用（６の１）'!$C$7:$N$46,2,FALSE)),"",VLOOKUP($A14,'入力用（６の１）'!$C$7:$N$46,2,FALSE))</f>
        <v/>
      </c>
      <c r="C14" s="4" t="str">
        <f>IF(ISERROR(VLOOKUP($A14,'入力用（６の１）'!$C$7:$N$46,3,FALSE)),"",VLOOKUP($A14,'入力用（６の１）'!$C$7:$N$46,3,FALSE))</f>
        <v/>
      </c>
      <c r="D14" s="4" t="str">
        <f>IF(ISERROR(VLOOKUP($A14,'入力用（６の１）'!$C$7:$N$46,4,FALSE)),"",VLOOKUP($A14,'入力用（６の１）'!$C$7:$N$46,4,FALSE))</f>
        <v/>
      </c>
      <c r="E14" s="4" t="str">
        <f>IF(ISERROR(VLOOKUP($A14,'入力用（６の１）'!$C$7:$N$46,5,FALSE)),"",VLOOKUP($A14,'入力用（６の１）'!$C$7:$N$46,5,FALSE))</f>
        <v/>
      </c>
      <c r="F14" s="4" t="str">
        <f>IF(ISERROR(VLOOKUP($A14,'入力用（６の１）'!$C$7:$N$46,6,FALSE)),"",VLOOKUP($A14,'入力用（６の１）'!$C$7:$N$46,6,FALSE))</f>
        <v/>
      </c>
      <c r="G14" s="78" t="str">
        <f>IF(ISERROR(VLOOKUP($A14,'入力用（６の１）'!$C$7:$N$46,7,FALSE)),"",VLOOKUP($A14,'入力用（６の１）'!$C$7:$N$46,7,FALSE))</f>
        <v/>
      </c>
      <c r="H14" s="78" t="str">
        <f>IF(ISERROR(VLOOKUP($A14,'入力用（６の１）'!$C$7:$N$46,8,FALSE)),"",VLOOKUP($A14,'入力用（６の１）'!$C$7:$N$46,8,FALSE))</f>
        <v/>
      </c>
      <c r="I14" s="4" t="str">
        <f>IF(ISERROR(VLOOKUP($A14,'入力用（６の１）'!$C$7:$N$46,9,FALSE)),"",VLOOKUP($A14,'入力用（６の１）'!$C$7:$N$46,9,FALSE))</f>
        <v/>
      </c>
      <c r="J14" s="4" t="str">
        <f>IF(ISERROR(VLOOKUP($A14,'入力用（６の１）'!$C$7:$N$46,10,FALSE)),"",VLOOKUP($A14,'入力用（６の１）'!$C$7:$N$46,10,FALSE))</f>
        <v/>
      </c>
      <c r="K14" s="4" t="str">
        <f>IF(ISERROR(VLOOKUP($A14,'入力用（６の１）'!$C$7:$N$46,11,FALSE)),"",VLOOKUP($A14,'入力用（６の１）'!$C$7:$N$46,11,FALSE))</f>
        <v/>
      </c>
      <c r="L14" s="4" t="str">
        <f>IF(ISERROR(VLOOKUP($A14,'入力用（６の１）'!$C$7:$N$46,12,FALSE)),"",VLOOKUP($A14,'入力用（６の１）'!$C$7:$N$46,12,FALSE))</f>
        <v/>
      </c>
    </row>
    <row r="15" spans="1:12" ht="19.5" customHeight="1">
      <c r="A15" s="62" t="str">
        <f>$A$5&amp;10</f>
        <v>210</v>
      </c>
      <c r="B15" s="4" t="str">
        <f>IF(ISERROR(VLOOKUP($A15,'入力用（６の１）'!$C$7:$N$46,2,FALSE)),"",VLOOKUP($A15,'入力用（６の１）'!$C$7:$N$46,2,FALSE))</f>
        <v/>
      </c>
      <c r="C15" s="4" t="str">
        <f>IF(ISERROR(VLOOKUP($A15,'入力用（６の１）'!$C$7:$N$46,3,FALSE)),"",VLOOKUP($A15,'入力用（６の１）'!$C$7:$N$46,3,FALSE))</f>
        <v/>
      </c>
      <c r="D15" s="4" t="str">
        <f>IF(ISERROR(VLOOKUP($A15,'入力用（６の１）'!$C$7:$N$46,4,FALSE)),"",VLOOKUP($A15,'入力用（６の１）'!$C$7:$N$46,4,FALSE))</f>
        <v/>
      </c>
      <c r="E15" s="4" t="str">
        <f>IF(ISERROR(VLOOKUP($A15,'入力用（６の１）'!$C$7:$N$46,5,FALSE)),"",VLOOKUP($A15,'入力用（６の１）'!$C$7:$N$46,5,FALSE))</f>
        <v/>
      </c>
      <c r="F15" s="4" t="str">
        <f>IF(ISERROR(VLOOKUP($A15,'入力用（６の１）'!$C$7:$N$46,6,FALSE)),"",VLOOKUP($A15,'入力用（６の１）'!$C$7:$N$46,6,FALSE))</f>
        <v/>
      </c>
      <c r="G15" s="78" t="str">
        <f>IF(ISERROR(VLOOKUP($A15,'入力用（６の１）'!$C$7:$N$46,7,FALSE)),"",VLOOKUP($A15,'入力用（６の１）'!$C$7:$N$46,7,FALSE))</f>
        <v/>
      </c>
      <c r="H15" s="78" t="str">
        <f>IF(ISERROR(VLOOKUP($A15,'入力用（６の１）'!$C$7:$N$46,8,FALSE)),"",VLOOKUP($A15,'入力用（６の１）'!$C$7:$N$46,8,FALSE))</f>
        <v/>
      </c>
      <c r="I15" s="4" t="str">
        <f>IF(ISERROR(VLOOKUP($A15,'入力用（６の１）'!$C$7:$N$46,9,FALSE)),"",VLOOKUP($A15,'入力用（６の１）'!$C$7:$N$46,9,FALSE))</f>
        <v/>
      </c>
      <c r="J15" s="4" t="str">
        <f>IF(ISERROR(VLOOKUP($A15,'入力用（６の１）'!$C$7:$N$46,10,FALSE)),"",VLOOKUP($A15,'入力用（６の１）'!$C$7:$N$46,10,FALSE))</f>
        <v/>
      </c>
      <c r="K15" s="4" t="str">
        <f>IF(ISERROR(VLOOKUP($A15,'入力用（６の１）'!$C$7:$N$46,11,FALSE)),"",VLOOKUP($A15,'入力用（６の１）'!$C$7:$N$46,11,FALSE))</f>
        <v/>
      </c>
      <c r="L15" s="4" t="str">
        <f>IF(ISERROR(VLOOKUP($A15,'入力用（６の１）'!$C$7:$N$46,12,FALSE)),"",VLOOKUP($A15,'入力用（６の１）'!$C$7:$N$46,12,FALSE))</f>
        <v/>
      </c>
    </row>
    <row r="16" spans="1:12" ht="19.5" customHeight="1">
      <c r="A16" s="62" t="str">
        <f>$A$5&amp;11</f>
        <v>211</v>
      </c>
      <c r="B16" s="4" t="str">
        <f>IF(ISERROR(VLOOKUP($A16,'入力用（６の１）'!$C$7:$N$46,2,FALSE)),"",VLOOKUP($A16,'入力用（６の１）'!$C$7:$N$46,2,FALSE))</f>
        <v/>
      </c>
      <c r="C16" s="4" t="str">
        <f>IF(ISERROR(VLOOKUP($A16,'入力用（６の１）'!$C$7:$N$46,3,FALSE)),"",VLOOKUP($A16,'入力用（６の１）'!$C$7:$N$46,3,FALSE))</f>
        <v/>
      </c>
      <c r="D16" s="4" t="str">
        <f>IF(ISERROR(VLOOKUP($A16,'入力用（６の１）'!$C$7:$N$46,4,FALSE)),"",VLOOKUP($A16,'入力用（６の１）'!$C$7:$N$46,4,FALSE))</f>
        <v/>
      </c>
      <c r="E16" s="4" t="str">
        <f>IF(ISERROR(VLOOKUP($A16,'入力用（６の１）'!$C$7:$N$46,5,FALSE)),"",VLOOKUP($A16,'入力用（６の１）'!$C$7:$N$46,5,FALSE))</f>
        <v/>
      </c>
      <c r="F16" s="4" t="str">
        <f>IF(ISERROR(VLOOKUP($A16,'入力用（６の１）'!$C$7:$N$46,6,FALSE)),"",VLOOKUP($A16,'入力用（６の１）'!$C$7:$N$46,6,FALSE))</f>
        <v/>
      </c>
      <c r="G16" s="78" t="str">
        <f>IF(ISERROR(VLOOKUP($A16,'入力用（６の１）'!$C$7:$N$46,7,FALSE)),"",VLOOKUP($A16,'入力用（６の１）'!$C$7:$N$46,7,FALSE))</f>
        <v/>
      </c>
      <c r="H16" s="78" t="str">
        <f>IF(ISERROR(VLOOKUP($A16,'入力用（６の１）'!$C$7:$N$46,8,FALSE)),"",VLOOKUP($A16,'入力用（６の１）'!$C$7:$N$46,8,FALSE))</f>
        <v/>
      </c>
      <c r="I16" s="4" t="str">
        <f>IF(ISERROR(VLOOKUP($A16,'入力用（６の１）'!$C$7:$N$46,9,FALSE)),"",VLOOKUP($A16,'入力用（６の１）'!$C$7:$N$46,9,FALSE))</f>
        <v/>
      </c>
      <c r="J16" s="4" t="str">
        <f>IF(ISERROR(VLOOKUP($A16,'入力用（６の１）'!$C$7:$N$46,10,FALSE)),"",VLOOKUP($A16,'入力用（６の１）'!$C$7:$N$46,10,FALSE))</f>
        <v/>
      </c>
      <c r="K16" s="4" t="str">
        <f>IF(ISERROR(VLOOKUP($A16,'入力用（６の１）'!$C$7:$N$46,11,FALSE)),"",VLOOKUP($A16,'入力用（６の１）'!$C$7:$N$46,11,FALSE))</f>
        <v/>
      </c>
      <c r="L16" s="4" t="str">
        <f>IF(ISERROR(VLOOKUP($A16,'入力用（６の１）'!$C$7:$N$46,12,FALSE)),"",VLOOKUP($A16,'入力用（６の１）'!$C$7:$N$46,12,FALSE))</f>
        <v/>
      </c>
    </row>
    <row r="17" spans="1:12" ht="19.5" customHeight="1">
      <c r="A17" s="62" t="str">
        <f>$A$5&amp;12</f>
        <v>212</v>
      </c>
      <c r="B17" s="4" t="str">
        <f>IF(ISERROR(VLOOKUP($A17,'入力用（６の１）'!$C$7:$N$46,2,FALSE)),"",VLOOKUP($A17,'入力用（６の１）'!$C$7:$N$46,2,FALSE))</f>
        <v/>
      </c>
      <c r="C17" s="4" t="str">
        <f>IF(ISERROR(VLOOKUP($A17,'入力用（６の１）'!$C$7:$N$46,3,FALSE)),"",VLOOKUP($A17,'入力用（６の１）'!$C$7:$N$46,3,FALSE))</f>
        <v/>
      </c>
      <c r="D17" s="4" t="str">
        <f>IF(ISERROR(VLOOKUP($A17,'入力用（６の１）'!$C$7:$N$46,4,FALSE)),"",VLOOKUP($A17,'入力用（６の１）'!$C$7:$N$46,4,FALSE))</f>
        <v/>
      </c>
      <c r="E17" s="4" t="str">
        <f>IF(ISERROR(VLOOKUP($A17,'入力用（６の１）'!$C$7:$N$46,5,FALSE)),"",VLOOKUP($A17,'入力用（６の１）'!$C$7:$N$46,5,FALSE))</f>
        <v/>
      </c>
      <c r="F17" s="4" t="str">
        <f>IF(ISERROR(VLOOKUP($A17,'入力用（６の１）'!$C$7:$N$46,6,FALSE)),"",VLOOKUP($A17,'入力用（６の１）'!$C$7:$N$46,6,FALSE))</f>
        <v/>
      </c>
      <c r="G17" s="78" t="str">
        <f>IF(ISERROR(VLOOKUP($A17,'入力用（６の１）'!$C$7:$N$46,7,FALSE)),"",VLOOKUP($A17,'入力用（６の１）'!$C$7:$N$46,7,FALSE))</f>
        <v/>
      </c>
      <c r="H17" s="78" t="str">
        <f>IF(ISERROR(VLOOKUP($A17,'入力用（６の１）'!$C$7:$N$46,8,FALSE)),"",VLOOKUP($A17,'入力用（６の１）'!$C$7:$N$46,8,FALSE))</f>
        <v/>
      </c>
      <c r="I17" s="4" t="str">
        <f>IF(ISERROR(VLOOKUP($A17,'入力用（６の１）'!$C$7:$N$46,9,FALSE)),"",VLOOKUP($A17,'入力用（６の１）'!$C$7:$N$46,9,FALSE))</f>
        <v/>
      </c>
      <c r="J17" s="4" t="str">
        <f>IF(ISERROR(VLOOKUP($A17,'入力用（６の１）'!$C$7:$N$46,10,FALSE)),"",VLOOKUP($A17,'入力用（６の１）'!$C$7:$N$46,10,FALSE))</f>
        <v/>
      </c>
      <c r="K17" s="4" t="str">
        <f>IF(ISERROR(VLOOKUP($A17,'入力用（６の１）'!$C$7:$N$46,11,FALSE)),"",VLOOKUP($A17,'入力用（６の１）'!$C$7:$N$46,11,FALSE))</f>
        <v/>
      </c>
      <c r="L17" s="4" t="str">
        <f>IF(ISERROR(VLOOKUP($A17,'入力用（６の１）'!$C$7:$N$46,12,FALSE)),"",VLOOKUP($A17,'入力用（６の１）'!$C$7:$N$46,12,FALSE))</f>
        <v/>
      </c>
    </row>
    <row r="18" spans="1:12" ht="19.5" customHeight="1">
      <c r="A18" s="63"/>
      <c r="B18" s="129" t="s">
        <v>9</v>
      </c>
      <c r="C18" s="130"/>
      <c r="D18" s="130"/>
      <c r="E18" s="130"/>
      <c r="F18" s="130"/>
      <c r="G18" s="130"/>
      <c r="H18" s="131"/>
      <c r="I18" s="11">
        <f>SUM(I6:I17)</f>
        <v>13</v>
      </c>
      <c r="J18" s="12">
        <f>SUM(J6:J17)</f>
        <v>390</v>
      </c>
      <c r="K18" s="34"/>
      <c r="L18" s="12">
        <f>SUM(L6:L17)</f>
        <v>94800</v>
      </c>
    </row>
    <row r="19" spans="1:12" ht="19.5" customHeight="1">
      <c r="A19" s="64"/>
      <c r="B19" s="13"/>
      <c r="C19" s="14"/>
      <c r="D19" s="14"/>
      <c r="E19" s="15"/>
      <c r="F19" s="14"/>
      <c r="G19" s="14"/>
      <c r="H19" s="16"/>
      <c r="I19" s="17" t="s">
        <v>15</v>
      </c>
      <c r="J19" s="18">
        <f>ROUNDDOWN(J18,0)</f>
        <v>390</v>
      </c>
      <c r="K19" s="34"/>
      <c r="L19" s="35"/>
    </row>
  </sheetData>
  <mergeCells count="9">
    <mergeCell ref="K4:K5"/>
    <mergeCell ref="L4:L5"/>
    <mergeCell ref="B18:H18"/>
    <mergeCell ref="B4:B5"/>
    <mergeCell ref="C4:C5"/>
    <mergeCell ref="D4:F4"/>
    <mergeCell ref="H4:H5"/>
    <mergeCell ref="I4:I5"/>
    <mergeCell ref="J4:J5"/>
  </mergeCells>
  <phoneticPr fontId="15"/>
  <pageMargins left="0.43307086614173229" right="3.937007874015748E-2" top="0.55118110236220474" bottom="0.35433070866141736" header="0.31496062992125984" footer="0.31496062992125984"/>
  <pageSetup paperSize="9" scale="80" fitToHeight="3" orientation="landscape" cellComments="asDisplaye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N52"/>
  <sheetViews>
    <sheetView showGridLines="0" showZeros="0" zoomScaleNormal="100" zoomScaleSheetLayoutView="100" workbookViewId="0">
      <selection activeCell="F24" sqref="F24"/>
    </sheetView>
  </sheetViews>
  <sheetFormatPr defaultRowHeight="13.5"/>
  <cols>
    <col min="1" max="2" width="2.75" bestFit="1" customWidth="1"/>
    <col min="3" max="3" width="3.75" customWidth="1"/>
    <col min="4" max="4" width="20.875" customWidth="1"/>
    <col min="5" max="5" width="20.5" customWidth="1"/>
    <col min="6" max="6" width="13.375" customWidth="1"/>
    <col min="7" max="7" width="29.25" style="1" bestFit="1" customWidth="1"/>
    <col min="8" max="8" width="8.125" customWidth="1"/>
    <col min="9" max="9" width="22.375" customWidth="1"/>
    <col min="10" max="10" width="17.625" bestFit="1" customWidth="1"/>
    <col min="11" max="11" width="9" customWidth="1"/>
    <col min="12" max="12" width="24.125" customWidth="1"/>
    <col min="13" max="13" width="9.125" customWidth="1"/>
    <col min="14" max="14" width="15.875" bestFit="1" customWidth="1"/>
    <col min="17" max="17" width="3" customWidth="1"/>
  </cols>
  <sheetData>
    <row r="1" spans="1:14" ht="16.5" customHeight="1">
      <c r="D1" s="2" t="s">
        <v>14</v>
      </c>
      <c r="E1" s="2"/>
      <c r="F1" s="2"/>
      <c r="G1" s="3"/>
      <c r="H1" s="2"/>
      <c r="I1" s="2"/>
      <c r="J1" s="2"/>
      <c r="K1" s="2"/>
      <c r="L1" s="2"/>
      <c r="M1" t="s">
        <v>50</v>
      </c>
      <c r="N1" s="98" t="s">
        <v>54</v>
      </c>
    </row>
    <row r="2" spans="1:14" ht="15" customHeight="1">
      <c r="E2" s="143" t="s">
        <v>12</v>
      </c>
      <c r="F2" s="143"/>
      <c r="G2" s="143"/>
      <c r="H2" s="143"/>
      <c r="I2" s="143"/>
      <c r="J2" s="143"/>
      <c r="K2" s="143"/>
      <c r="L2" s="143"/>
      <c r="M2" t="s">
        <v>51</v>
      </c>
      <c r="N2" s="98" t="s">
        <v>57</v>
      </c>
    </row>
    <row r="3" spans="1:14" ht="21" customHeight="1">
      <c r="E3" s="2"/>
      <c r="F3" s="2"/>
      <c r="G3" s="3"/>
      <c r="H3" s="2"/>
      <c r="I3" s="89" t="s">
        <v>13</v>
      </c>
      <c r="J3" s="90" t="str">
        <f>N2</f>
        <v>農事組合法人　〇〇　代表理事　〇〇　〇〇</v>
      </c>
      <c r="K3" s="90"/>
      <c r="L3" s="90"/>
      <c r="M3" t="s">
        <v>49</v>
      </c>
      <c r="N3" s="98" t="s">
        <v>53</v>
      </c>
    </row>
    <row r="4" spans="1:14" ht="5.25" customHeight="1"/>
    <row r="5" spans="1:14" ht="36.950000000000003" customHeight="1">
      <c r="A5" s="138" t="s">
        <v>44</v>
      </c>
      <c r="B5" s="139"/>
      <c r="C5" s="140"/>
      <c r="D5" s="132" t="s">
        <v>22</v>
      </c>
      <c r="E5" s="134" t="s">
        <v>0</v>
      </c>
      <c r="F5" s="135" t="s">
        <v>3</v>
      </c>
      <c r="G5" s="135"/>
      <c r="H5" s="135"/>
      <c r="I5" s="10" t="s">
        <v>2</v>
      </c>
      <c r="J5" s="134" t="s">
        <v>4</v>
      </c>
      <c r="K5" s="134" t="s">
        <v>5</v>
      </c>
      <c r="L5" s="136" t="s">
        <v>6</v>
      </c>
      <c r="M5" s="127" t="s">
        <v>34</v>
      </c>
      <c r="N5" s="127" t="s">
        <v>58</v>
      </c>
    </row>
    <row r="6" spans="1:14" ht="36.950000000000003" customHeight="1">
      <c r="A6" s="77"/>
      <c r="B6" s="77"/>
      <c r="C6" s="65"/>
      <c r="D6" s="133"/>
      <c r="E6" s="133"/>
      <c r="F6" s="9" t="s">
        <v>1</v>
      </c>
      <c r="G6" s="9" t="s">
        <v>10</v>
      </c>
      <c r="H6" s="8" t="s">
        <v>8</v>
      </c>
      <c r="I6" s="6" t="s">
        <v>31</v>
      </c>
      <c r="J6" s="133"/>
      <c r="K6" s="133"/>
      <c r="L6" s="137"/>
      <c r="M6" s="128"/>
      <c r="N6" s="128"/>
    </row>
    <row r="7" spans="1:14" ht="19.5" customHeight="1">
      <c r="A7" s="97">
        <v>1</v>
      </c>
      <c r="B7" s="97">
        <v>1</v>
      </c>
      <c r="C7" s="21" t="str">
        <f>A7&amp;B7</f>
        <v>11</v>
      </c>
      <c r="D7" s="100" t="s">
        <v>45</v>
      </c>
      <c r="E7" s="100" t="s">
        <v>46</v>
      </c>
      <c r="F7" s="101" t="str">
        <f>IF(E7="","","５年産")</f>
        <v>５年産</v>
      </c>
      <c r="G7" s="100" t="s">
        <v>59</v>
      </c>
      <c r="H7" s="102">
        <v>30</v>
      </c>
      <c r="I7" s="103"/>
      <c r="J7" s="103">
        <v>45209</v>
      </c>
      <c r="K7" s="104">
        <v>5</v>
      </c>
      <c r="L7" s="121">
        <f>SUM(H7*K7)</f>
        <v>150</v>
      </c>
      <c r="M7" s="105">
        <v>7400</v>
      </c>
      <c r="N7" s="123">
        <f t="shared" ref="N7:N46" si="0">IF(L7="","",M7*K7)</f>
        <v>37000</v>
      </c>
    </row>
    <row r="8" spans="1:14" ht="19.5" customHeight="1">
      <c r="A8" s="97">
        <v>2</v>
      </c>
      <c r="B8" s="97">
        <v>1</v>
      </c>
      <c r="C8" s="21" t="str">
        <f t="shared" ref="C8:C46" si="1">A8&amp;B8</f>
        <v>21</v>
      </c>
      <c r="D8" s="100" t="s">
        <v>45</v>
      </c>
      <c r="E8" s="100" t="s">
        <v>47</v>
      </c>
      <c r="F8" s="101" t="str">
        <f t="shared" ref="F8:F46" si="2">IF(E8="","","５年産")</f>
        <v>５年産</v>
      </c>
      <c r="G8" s="100" t="s">
        <v>59</v>
      </c>
      <c r="H8" s="102">
        <v>30</v>
      </c>
      <c r="I8" s="103"/>
      <c r="J8" s="103">
        <v>45210</v>
      </c>
      <c r="K8" s="104">
        <v>6</v>
      </c>
      <c r="L8" s="121">
        <f t="shared" ref="L8:L46" si="3">SUM(H8*K8)</f>
        <v>180</v>
      </c>
      <c r="M8" s="105">
        <v>7400</v>
      </c>
      <c r="N8" s="123">
        <f t="shared" si="0"/>
        <v>44400</v>
      </c>
    </row>
    <row r="9" spans="1:14" ht="19.5" customHeight="1">
      <c r="A9" s="97">
        <v>2</v>
      </c>
      <c r="B9" s="97">
        <v>2</v>
      </c>
      <c r="C9" s="21" t="str">
        <f t="shared" si="1"/>
        <v>22</v>
      </c>
      <c r="D9" s="100" t="s">
        <v>45</v>
      </c>
      <c r="E9" s="100" t="s">
        <v>47</v>
      </c>
      <c r="F9" s="101" t="str">
        <f t="shared" si="2"/>
        <v>５年産</v>
      </c>
      <c r="G9" s="100" t="s">
        <v>81</v>
      </c>
      <c r="H9" s="102">
        <v>30</v>
      </c>
      <c r="I9" s="103"/>
      <c r="J9" s="103">
        <v>45210</v>
      </c>
      <c r="K9" s="104">
        <v>3</v>
      </c>
      <c r="L9" s="121">
        <f t="shared" si="3"/>
        <v>90</v>
      </c>
      <c r="M9" s="105">
        <v>7200</v>
      </c>
      <c r="N9" s="123">
        <f t="shared" si="0"/>
        <v>21600</v>
      </c>
    </row>
    <row r="10" spans="1:14" ht="19.5" customHeight="1">
      <c r="A10" s="97">
        <v>2</v>
      </c>
      <c r="B10" s="97">
        <v>3</v>
      </c>
      <c r="C10" s="21" t="str">
        <f t="shared" si="1"/>
        <v>23</v>
      </c>
      <c r="D10" s="100" t="s">
        <v>45</v>
      </c>
      <c r="E10" s="100" t="s">
        <v>47</v>
      </c>
      <c r="F10" s="101" t="str">
        <f t="shared" si="2"/>
        <v>５年産</v>
      </c>
      <c r="G10" s="100" t="s">
        <v>61</v>
      </c>
      <c r="H10" s="102">
        <v>30</v>
      </c>
      <c r="I10" s="103"/>
      <c r="J10" s="103">
        <v>45211</v>
      </c>
      <c r="K10" s="104">
        <v>4</v>
      </c>
      <c r="L10" s="121">
        <f t="shared" si="3"/>
        <v>120</v>
      </c>
      <c r="M10" s="105">
        <v>7200</v>
      </c>
      <c r="N10" s="123">
        <f t="shared" si="0"/>
        <v>28800</v>
      </c>
    </row>
    <row r="11" spans="1:14" ht="19.5" customHeight="1">
      <c r="A11" s="97">
        <v>3</v>
      </c>
      <c r="B11" s="97">
        <v>1</v>
      </c>
      <c r="C11" s="21" t="str">
        <f t="shared" si="1"/>
        <v>31</v>
      </c>
      <c r="D11" s="100" t="s">
        <v>45</v>
      </c>
      <c r="E11" s="100" t="s">
        <v>48</v>
      </c>
      <c r="F11" s="101" t="str">
        <f t="shared" si="2"/>
        <v>５年産</v>
      </c>
      <c r="G11" s="100" t="s">
        <v>63</v>
      </c>
      <c r="H11" s="102">
        <v>30</v>
      </c>
      <c r="I11" s="103"/>
      <c r="J11" s="103">
        <v>45209</v>
      </c>
      <c r="K11" s="104">
        <v>3</v>
      </c>
      <c r="L11" s="121">
        <f t="shared" si="3"/>
        <v>90</v>
      </c>
      <c r="M11" s="105">
        <v>7100</v>
      </c>
      <c r="N11" s="123">
        <f t="shared" si="0"/>
        <v>21300</v>
      </c>
    </row>
    <row r="12" spans="1:14" ht="19.5" customHeight="1">
      <c r="A12" s="97"/>
      <c r="B12" s="97"/>
      <c r="C12" s="21" t="str">
        <f t="shared" si="1"/>
        <v/>
      </c>
      <c r="D12" s="106"/>
      <c r="E12" s="100"/>
      <c r="F12" s="101" t="str">
        <f t="shared" si="2"/>
        <v/>
      </c>
      <c r="G12" s="100"/>
      <c r="H12" s="102"/>
      <c r="I12" s="103"/>
      <c r="J12" s="103"/>
      <c r="K12" s="104"/>
      <c r="L12" s="121">
        <f t="shared" si="3"/>
        <v>0</v>
      </c>
      <c r="M12" s="105"/>
      <c r="N12" s="123">
        <f t="shared" si="0"/>
        <v>0</v>
      </c>
    </row>
    <row r="13" spans="1:14" ht="19.5" customHeight="1">
      <c r="A13" s="97"/>
      <c r="B13" s="97"/>
      <c r="C13" s="21" t="str">
        <f t="shared" si="1"/>
        <v/>
      </c>
      <c r="D13" s="106"/>
      <c r="E13" s="100"/>
      <c r="F13" s="101" t="str">
        <f t="shared" si="2"/>
        <v/>
      </c>
      <c r="G13" s="100"/>
      <c r="H13" s="102"/>
      <c r="I13" s="103"/>
      <c r="J13" s="103"/>
      <c r="K13" s="104"/>
      <c r="L13" s="121">
        <f t="shared" si="3"/>
        <v>0</v>
      </c>
      <c r="M13" s="105"/>
      <c r="N13" s="123">
        <f t="shared" si="0"/>
        <v>0</v>
      </c>
    </row>
    <row r="14" spans="1:14" ht="19.5" customHeight="1">
      <c r="A14" s="97"/>
      <c r="B14" s="97"/>
      <c r="C14" s="21" t="str">
        <f t="shared" si="1"/>
        <v/>
      </c>
      <c r="D14" s="106"/>
      <c r="E14" s="100"/>
      <c r="F14" s="101" t="str">
        <f t="shared" si="2"/>
        <v/>
      </c>
      <c r="G14" s="100"/>
      <c r="H14" s="102"/>
      <c r="I14" s="103"/>
      <c r="J14" s="103"/>
      <c r="K14" s="104"/>
      <c r="L14" s="121">
        <f t="shared" si="3"/>
        <v>0</v>
      </c>
      <c r="M14" s="105"/>
      <c r="N14" s="123">
        <f t="shared" si="0"/>
        <v>0</v>
      </c>
    </row>
    <row r="15" spans="1:14" ht="19.5" customHeight="1">
      <c r="A15" s="97"/>
      <c r="B15" s="97"/>
      <c r="C15" s="21" t="str">
        <f t="shared" si="1"/>
        <v/>
      </c>
      <c r="D15" s="106"/>
      <c r="E15" s="100"/>
      <c r="F15" s="101" t="str">
        <f t="shared" si="2"/>
        <v/>
      </c>
      <c r="G15" s="100"/>
      <c r="H15" s="102"/>
      <c r="I15" s="103"/>
      <c r="J15" s="103"/>
      <c r="K15" s="104"/>
      <c r="L15" s="121">
        <f t="shared" si="3"/>
        <v>0</v>
      </c>
      <c r="M15" s="105"/>
      <c r="N15" s="123">
        <f t="shared" si="0"/>
        <v>0</v>
      </c>
    </row>
    <row r="16" spans="1:14" ht="19.5" customHeight="1">
      <c r="A16" s="97"/>
      <c r="B16" s="97"/>
      <c r="C16" s="21" t="str">
        <f t="shared" si="1"/>
        <v/>
      </c>
      <c r="D16" s="106"/>
      <c r="E16" s="100"/>
      <c r="F16" s="101" t="str">
        <f t="shared" si="2"/>
        <v/>
      </c>
      <c r="G16" s="100"/>
      <c r="H16" s="102"/>
      <c r="I16" s="103"/>
      <c r="J16" s="103"/>
      <c r="K16" s="104"/>
      <c r="L16" s="121">
        <f t="shared" si="3"/>
        <v>0</v>
      </c>
      <c r="M16" s="105"/>
      <c r="N16" s="123">
        <f t="shared" si="0"/>
        <v>0</v>
      </c>
    </row>
    <row r="17" spans="1:14" ht="19.5" customHeight="1">
      <c r="A17" s="97"/>
      <c r="B17" s="97"/>
      <c r="C17" s="21" t="str">
        <f t="shared" si="1"/>
        <v/>
      </c>
      <c r="D17" s="106"/>
      <c r="E17" s="100"/>
      <c r="F17" s="101" t="str">
        <f t="shared" si="2"/>
        <v/>
      </c>
      <c r="G17" s="100"/>
      <c r="H17" s="102"/>
      <c r="I17" s="103"/>
      <c r="J17" s="103"/>
      <c r="K17" s="104"/>
      <c r="L17" s="121">
        <f t="shared" si="3"/>
        <v>0</v>
      </c>
      <c r="M17" s="105"/>
      <c r="N17" s="123">
        <f t="shared" si="0"/>
        <v>0</v>
      </c>
    </row>
    <row r="18" spans="1:14" ht="19.5" customHeight="1">
      <c r="A18" s="97"/>
      <c r="B18" s="97"/>
      <c r="C18" s="21" t="str">
        <f t="shared" si="1"/>
        <v/>
      </c>
      <c r="D18" s="106"/>
      <c r="E18" s="100"/>
      <c r="F18" s="101" t="str">
        <f t="shared" si="2"/>
        <v/>
      </c>
      <c r="G18" s="100"/>
      <c r="H18" s="102"/>
      <c r="I18" s="103"/>
      <c r="J18" s="103"/>
      <c r="K18" s="104"/>
      <c r="L18" s="121">
        <f t="shared" si="3"/>
        <v>0</v>
      </c>
      <c r="M18" s="105"/>
      <c r="N18" s="123">
        <f t="shared" si="0"/>
        <v>0</v>
      </c>
    </row>
    <row r="19" spans="1:14" ht="19.5" customHeight="1">
      <c r="A19" s="97"/>
      <c r="B19" s="97"/>
      <c r="C19" s="21" t="str">
        <f t="shared" si="1"/>
        <v/>
      </c>
      <c r="D19" s="106"/>
      <c r="E19" s="100"/>
      <c r="F19" s="101" t="str">
        <f t="shared" si="2"/>
        <v/>
      </c>
      <c r="G19" s="100"/>
      <c r="H19" s="102"/>
      <c r="I19" s="103"/>
      <c r="J19" s="103"/>
      <c r="K19" s="104"/>
      <c r="L19" s="121">
        <f t="shared" si="3"/>
        <v>0</v>
      </c>
      <c r="M19" s="105"/>
      <c r="N19" s="123">
        <f t="shared" si="0"/>
        <v>0</v>
      </c>
    </row>
    <row r="20" spans="1:14" ht="19.5" customHeight="1">
      <c r="A20" s="97"/>
      <c r="B20" s="97"/>
      <c r="C20" s="21" t="str">
        <f t="shared" si="1"/>
        <v/>
      </c>
      <c r="D20" s="106"/>
      <c r="E20" s="100"/>
      <c r="F20" s="101" t="str">
        <f t="shared" si="2"/>
        <v/>
      </c>
      <c r="G20" s="100"/>
      <c r="H20" s="102"/>
      <c r="I20" s="103"/>
      <c r="J20" s="103"/>
      <c r="K20" s="104"/>
      <c r="L20" s="121">
        <f t="shared" si="3"/>
        <v>0</v>
      </c>
      <c r="M20" s="105"/>
      <c r="N20" s="123">
        <f t="shared" si="0"/>
        <v>0</v>
      </c>
    </row>
    <row r="21" spans="1:14" ht="19.5" customHeight="1">
      <c r="A21" s="97"/>
      <c r="B21" s="97"/>
      <c r="C21" s="21" t="str">
        <f t="shared" si="1"/>
        <v/>
      </c>
      <c r="D21" s="106"/>
      <c r="E21" s="100"/>
      <c r="F21" s="101" t="str">
        <f t="shared" si="2"/>
        <v/>
      </c>
      <c r="G21" s="100"/>
      <c r="H21" s="102"/>
      <c r="I21" s="103"/>
      <c r="J21" s="103"/>
      <c r="K21" s="104"/>
      <c r="L21" s="121">
        <f t="shared" si="3"/>
        <v>0</v>
      </c>
      <c r="M21" s="105"/>
      <c r="N21" s="123">
        <f t="shared" si="0"/>
        <v>0</v>
      </c>
    </row>
    <row r="22" spans="1:14" ht="19.5" customHeight="1">
      <c r="A22" s="97"/>
      <c r="B22" s="97"/>
      <c r="C22" s="21" t="str">
        <f t="shared" si="1"/>
        <v/>
      </c>
      <c r="D22" s="106"/>
      <c r="E22" s="100"/>
      <c r="F22" s="101" t="str">
        <f t="shared" si="2"/>
        <v/>
      </c>
      <c r="G22" s="100"/>
      <c r="H22" s="102"/>
      <c r="I22" s="103"/>
      <c r="J22" s="103"/>
      <c r="K22" s="104"/>
      <c r="L22" s="121">
        <f t="shared" si="3"/>
        <v>0</v>
      </c>
      <c r="M22" s="105"/>
      <c r="N22" s="123">
        <f t="shared" si="0"/>
        <v>0</v>
      </c>
    </row>
    <row r="23" spans="1:14" ht="19.5" customHeight="1">
      <c r="A23" s="97"/>
      <c r="B23" s="97"/>
      <c r="C23" s="21" t="str">
        <f t="shared" si="1"/>
        <v/>
      </c>
      <c r="D23" s="106"/>
      <c r="E23" s="100"/>
      <c r="F23" s="101" t="str">
        <f t="shared" si="2"/>
        <v/>
      </c>
      <c r="G23" s="100"/>
      <c r="H23" s="102"/>
      <c r="I23" s="103"/>
      <c r="J23" s="103"/>
      <c r="K23" s="104"/>
      <c r="L23" s="121">
        <f t="shared" si="3"/>
        <v>0</v>
      </c>
      <c r="M23" s="105"/>
      <c r="N23" s="123">
        <f t="shared" si="0"/>
        <v>0</v>
      </c>
    </row>
    <row r="24" spans="1:14" ht="19.5" customHeight="1">
      <c r="A24" s="97"/>
      <c r="B24" s="97"/>
      <c r="C24" s="21" t="str">
        <f t="shared" si="1"/>
        <v/>
      </c>
      <c r="D24" s="106"/>
      <c r="E24" s="100"/>
      <c r="F24" s="101" t="str">
        <f t="shared" si="2"/>
        <v/>
      </c>
      <c r="G24" s="100"/>
      <c r="H24" s="102"/>
      <c r="I24" s="103"/>
      <c r="J24" s="103"/>
      <c r="K24" s="104"/>
      <c r="L24" s="121">
        <f t="shared" si="3"/>
        <v>0</v>
      </c>
      <c r="M24" s="105"/>
      <c r="N24" s="123">
        <f t="shared" si="0"/>
        <v>0</v>
      </c>
    </row>
    <row r="25" spans="1:14" ht="19.5" customHeight="1">
      <c r="A25" s="97"/>
      <c r="B25" s="97"/>
      <c r="C25" s="21" t="str">
        <f t="shared" si="1"/>
        <v/>
      </c>
      <c r="D25" s="106"/>
      <c r="E25" s="100"/>
      <c r="F25" s="101" t="str">
        <f t="shared" si="2"/>
        <v/>
      </c>
      <c r="G25" s="100"/>
      <c r="H25" s="102"/>
      <c r="I25" s="103"/>
      <c r="J25" s="103"/>
      <c r="K25" s="104"/>
      <c r="L25" s="121">
        <f t="shared" si="3"/>
        <v>0</v>
      </c>
      <c r="M25" s="105"/>
      <c r="N25" s="123">
        <f t="shared" si="0"/>
        <v>0</v>
      </c>
    </row>
    <row r="26" spans="1:14" ht="19.5" customHeight="1">
      <c r="A26" s="97"/>
      <c r="B26" s="97"/>
      <c r="C26" s="21" t="str">
        <f t="shared" si="1"/>
        <v/>
      </c>
      <c r="D26" s="106"/>
      <c r="E26" s="100"/>
      <c r="F26" s="101" t="str">
        <f t="shared" si="2"/>
        <v/>
      </c>
      <c r="G26" s="100"/>
      <c r="H26" s="102"/>
      <c r="I26" s="103"/>
      <c r="J26" s="103"/>
      <c r="K26" s="104"/>
      <c r="L26" s="121">
        <f t="shared" si="3"/>
        <v>0</v>
      </c>
      <c r="M26" s="105"/>
      <c r="N26" s="123">
        <f t="shared" si="0"/>
        <v>0</v>
      </c>
    </row>
    <row r="27" spans="1:14" ht="19.5" customHeight="1">
      <c r="A27" s="97"/>
      <c r="B27" s="97"/>
      <c r="C27" s="21" t="str">
        <f t="shared" si="1"/>
        <v/>
      </c>
      <c r="D27" s="106"/>
      <c r="E27" s="100"/>
      <c r="F27" s="101" t="str">
        <f t="shared" si="2"/>
        <v/>
      </c>
      <c r="G27" s="100"/>
      <c r="H27" s="102"/>
      <c r="I27" s="103"/>
      <c r="J27" s="103"/>
      <c r="K27" s="104"/>
      <c r="L27" s="121">
        <f t="shared" si="3"/>
        <v>0</v>
      </c>
      <c r="M27" s="105"/>
      <c r="N27" s="123">
        <f t="shared" si="0"/>
        <v>0</v>
      </c>
    </row>
    <row r="28" spans="1:14" ht="19.5" customHeight="1">
      <c r="A28" s="97"/>
      <c r="B28" s="97"/>
      <c r="C28" s="21" t="str">
        <f t="shared" si="1"/>
        <v/>
      </c>
      <c r="D28" s="106"/>
      <c r="E28" s="100"/>
      <c r="F28" s="101" t="str">
        <f t="shared" si="2"/>
        <v/>
      </c>
      <c r="G28" s="100"/>
      <c r="H28" s="102"/>
      <c r="I28" s="103"/>
      <c r="J28" s="103"/>
      <c r="K28" s="104"/>
      <c r="L28" s="121">
        <f t="shared" si="3"/>
        <v>0</v>
      </c>
      <c r="M28" s="105"/>
      <c r="N28" s="123">
        <f t="shared" si="0"/>
        <v>0</v>
      </c>
    </row>
    <row r="29" spans="1:14" ht="19.5" customHeight="1">
      <c r="A29" s="97"/>
      <c r="B29" s="97"/>
      <c r="C29" s="21" t="str">
        <f t="shared" si="1"/>
        <v/>
      </c>
      <c r="D29" s="106"/>
      <c r="E29" s="100"/>
      <c r="F29" s="101" t="str">
        <f t="shared" si="2"/>
        <v/>
      </c>
      <c r="G29" s="100"/>
      <c r="H29" s="102"/>
      <c r="I29" s="103"/>
      <c r="J29" s="103"/>
      <c r="K29" s="104"/>
      <c r="L29" s="121">
        <f t="shared" si="3"/>
        <v>0</v>
      </c>
      <c r="M29" s="105"/>
      <c r="N29" s="123">
        <f t="shared" si="0"/>
        <v>0</v>
      </c>
    </row>
    <row r="30" spans="1:14" ht="19.5" customHeight="1">
      <c r="A30" s="97"/>
      <c r="B30" s="97"/>
      <c r="C30" s="21" t="str">
        <f t="shared" si="1"/>
        <v/>
      </c>
      <c r="D30" s="106"/>
      <c r="E30" s="100"/>
      <c r="F30" s="101" t="str">
        <f t="shared" si="2"/>
        <v/>
      </c>
      <c r="G30" s="100"/>
      <c r="H30" s="102"/>
      <c r="I30" s="103"/>
      <c r="J30" s="103"/>
      <c r="K30" s="104"/>
      <c r="L30" s="121">
        <f t="shared" si="3"/>
        <v>0</v>
      </c>
      <c r="M30" s="105"/>
      <c r="N30" s="123">
        <f t="shared" si="0"/>
        <v>0</v>
      </c>
    </row>
    <row r="31" spans="1:14" ht="19.5" customHeight="1">
      <c r="A31" s="97"/>
      <c r="B31" s="97"/>
      <c r="C31" s="21" t="str">
        <f t="shared" si="1"/>
        <v/>
      </c>
      <c r="D31" s="106"/>
      <c r="E31" s="100"/>
      <c r="F31" s="101" t="str">
        <f t="shared" si="2"/>
        <v/>
      </c>
      <c r="G31" s="100"/>
      <c r="H31" s="102"/>
      <c r="I31" s="103"/>
      <c r="J31" s="103"/>
      <c r="K31" s="104"/>
      <c r="L31" s="121">
        <f t="shared" si="3"/>
        <v>0</v>
      </c>
      <c r="M31" s="105"/>
      <c r="N31" s="123">
        <f t="shared" si="0"/>
        <v>0</v>
      </c>
    </row>
    <row r="32" spans="1:14" ht="19.5" customHeight="1">
      <c r="A32" s="97"/>
      <c r="B32" s="97"/>
      <c r="C32" s="21" t="str">
        <f t="shared" si="1"/>
        <v/>
      </c>
      <c r="D32" s="106"/>
      <c r="E32" s="100"/>
      <c r="F32" s="101" t="str">
        <f t="shared" si="2"/>
        <v/>
      </c>
      <c r="G32" s="100"/>
      <c r="H32" s="102"/>
      <c r="I32" s="103"/>
      <c r="J32" s="103"/>
      <c r="K32" s="104"/>
      <c r="L32" s="121">
        <f t="shared" si="3"/>
        <v>0</v>
      </c>
      <c r="M32" s="105"/>
      <c r="N32" s="123">
        <f t="shared" si="0"/>
        <v>0</v>
      </c>
    </row>
    <row r="33" spans="1:14" ht="19.5" customHeight="1">
      <c r="A33" s="97"/>
      <c r="B33" s="97"/>
      <c r="C33" s="21" t="str">
        <f t="shared" si="1"/>
        <v/>
      </c>
      <c r="D33" s="106"/>
      <c r="E33" s="100"/>
      <c r="F33" s="101" t="str">
        <f t="shared" si="2"/>
        <v/>
      </c>
      <c r="G33" s="100"/>
      <c r="H33" s="102"/>
      <c r="I33" s="103"/>
      <c r="J33" s="103"/>
      <c r="K33" s="104"/>
      <c r="L33" s="121">
        <f t="shared" si="3"/>
        <v>0</v>
      </c>
      <c r="M33" s="105"/>
      <c r="N33" s="123">
        <f t="shared" si="0"/>
        <v>0</v>
      </c>
    </row>
    <row r="34" spans="1:14" ht="19.5" customHeight="1">
      <c r="A34" s="97"/>
      <c r="B34" s="97"/>
      <c r="C34" s="21" t="str">
        <f t="shared" si="1"/>
        <v/>
      </c>
      <c r="D34" s="106"/>
      <c r="E34" s="100"/>
      <c r="F34" s="101" t="str">
        <f t="shared" si="2"/>
        <v/>
      </c>
      <c r="G34" s="100"/>
      <c r="H34" s="102"/>
      <c r="I34" s="103"/>
      <c r="J34" s="103"/>
      <c r="K34" s="104"/>
      <c r="L34" s="121">
        <f t="shared" si="3"/>
        <v>0</v>
      </c>
      <c r="M34" s="105"/>
      <c r="N34" s="123">
        <f t="shared" si="0"/>
        <v>0</v>
      </c>
    </row>
    <row r="35" spans="1:14" ht="19.5" customHeight="1">
      <c r="A35" s="97"/>
      <c r="B35" s="97"/>
      <c r="C35" s="21" t="str">
        <f t="shared" si="1"/>
        <v/>
      </c>
      <c r="D35" s="106"/>
      <c r="E35" s="100"/>
      <c r="F35" s="101" t="str">
        <f t="shared" si="2"/>
        <v/>
      </c>
      <c r="G35" s="100"/>
      <c r="H35" s="102"/>
      <c r="I35" s="103"/>
      <c r="J35" s="103"/>
      <c r="K35" s="104"/>
      <c r="L35" s="121">
        <f t="shared" si="3"/>
        <v>0</v>
      </c>
      <c r="M35" s="105"/>
      <c r="N35" s="123">
        <f t="shared" si="0"/>
        <v>0</v>
      </c>
    </row>
    <row r="36" spans="1:14" ht="19.5" customHeight="1">
      <c r="A36" s="97"/>
      <c r="B36" s="97"/>
      <c r="C36" s="21" t="str">
        <f t="shared" si="1"/>
        <v/>
      </c>
      <c r="D36" s="106"/>
      <c r="E36" s="100"/>
      <c r="F36" s="101" t="str">
        <f t="shared" si="2"/>
        <v/>
      </c>
      <c r="G36" s="100"/>
      <c r="H36" s="102"/>
      <c r="I36" s="103"/>
      <c r="J36" s="103"/>
      <c r="K36" s="104"/>
      <c r="L36" s="121">
        <f t="shared" si="3"/>
        <v>0</v>
      </c>
      <c r="M36" s="105"/>
      <c r="N36" s="123">
        <f t="shared" si="0"/>
        <v>0</v>
      </c>
    </row>
    <row r="37" spans="1:14" ht="19.5" customHeight="1">
      <c r="A37" s="97"/>
      <c r="B37" s="97"/>
      <c r="C37" s="21" t="str">
        <f t="shared" si="1"/>
        <v/>
      </c>
      <c r="D37" s="106"/>
      <c r="E37" s="100"/>
      <c r="F37" s="101" t="str">
        <f t="shared" si="2"/>
        <v/>
      </c>
      <c r="G37" s="100"/>
      <c r="H37" s="102"/>
      <c r="I37" s="103"/>
      <c r="J37" s="103"/>
      <c r="K37" s="104"/>
      <c r="L37" s="121">
        <f t="shared" si="3"/>
        <v>0</v>
      </c>
      <c r="M37" s="105"/>
      <c r="N37" s="123">
        <f t="shared" si="0"/>
        <v>0</v>
      </c>
    </row>
    <row r="38" spans="1:14" ht="19.5" customHeight="1">
      <c r="A38" s="97"/>
      <c r="B38" s="97"/>
      <c r="C38" s="21" t="str">
        <f t="shared" si="1"/>
        <v/>
      </c>
      <c r="D38" s="106"/>
      <c r="E38" s="100"/>
      <c r="F38" s="101" t="str">
        <f t="shared" si="2"/>
        <v/>
      </c>
      <c r="G38" s="100"/>
      <c r="H38" s="102"/>
      <c r="I38" s="103"/>
      <c r="J38" s="103"/>
      <c r="K38" s="104"/>
      <c r="L38" s="121">
        <f t="shared" si="3"/>
        <v>0</v>
      </c>
      <c r="M38" s="105"/>
      <c r="N38" s="123">
        <f t="shared" si="0"/>
        <v>0</v>
      </c>
    </row>
    <row r="39" spans="1:14" ht="19.5" customHeight="1">
      <c r="A39" s="97"/>
      <c r="B39" s="97"/>
      <c r="C39" s="21" t="str">
        <f t="shared" si="1"/>
        <v/>
      </c>
      <c r="D39" s="106"/>
      <c r="E39" s="100"/>
      <c r="F39" s="101" t="str">
        <f t="shared" si="2"/>
        <v/>
      </c>
      <c r="G39" s="100"/>
      <c r="H39" s="102"/>
      <c r="I39" s="103"/>
      <c r="J39" s="103"/>
      <c r="K39" s="104"/>
      <c r="L39" s="121">
        <f t="shared" si="3"/>
        <v>0</v>
      </c>
      <c r="M39" s="105"/>
      <c r="N39" s="123">
        <f t="shared" si="0"/>
        <v>0</v>
      </c>
    </row>
    <row r="40" spans="1:14" ht="19.5" customHeight="1">
      <c r="A40" s="97"/>
      <c r="B40" s="97"/>
      <c r="C40" s="21" t="str">
        <f t="shared" si="1"/>
        <v/>
      </c>
      <c r="D40" s="106"/>
      <c r="E40" s="100"/>
      <c r="F40" s="101" t="str">
        <f t="shared" si="2"/>
        <v/>
      </c>
      <c r="G40" s="100"/>
      <c r="H40" s="102"/>
      <c r="I40" s="103"/>
      <c r="J40" s="103"/>
      <c r="K40" s="104"/>
      <c r="L40" s="121">
        <f t="shared" si="3"/>
        <v>0</v>
      </c>
      <c r="M40" s="105"/>
      <c r="N40" s="123">
        <f t="shared" si="0"/>
        <v>0</v>
      </c>
    </row>
    <row r="41" spans="1:14" ht="19.5" customHeight="1">
      <c r="A41" s="97"/>
      <c r="B41" s="97"/>
      <c r="C41" s="21" t="str">
        <f t="shared" si="1"/>
        <v/>
      </c>
      <c r="D41" s="106"/>
      <c r="E41" s="100"/>
      <c r="F41" s="101" t="str">
        <f t="shared" si="2"/>
        <v/>
      </c>
      <c r="G41" s="100"/>
      <c r="H41" s="102"/>
      <c r="I41" s="103"/>
      <c r="J41" s="103"/>
      <c r="K41" s="104"/>
      <c r="L41" s="121">
        <f t="shared" si="3"/>
        <v>0</v>
      </c>
      <c r="M41" s="105"/>
      <c r="N41" s="123">
        <f t="shared" si="0"/>
        <v>0</v>
      </c>
    </row>
    <row r="42" spans="1:14" ht="19.5" customHeight="1">
      <c r="A42" s="97"/>
      <c r="B42" s="97"/>
      <c r="C42" s="21" t="str">
        <f t="shared" si="1"/>
        <v/>
      </c>
      <c r="D42" s="106"/>
      <c r="E42" s="100"/>
      <c r="F42" s="101" t="str">
        <f t="shared" si="2"/>
        <v/>
      </c>
      <c r="G42" s="100"/>
      <c r="H42" s="102"/>
      <c r="I42" s="103"/>
      <c r="J42" s="103"/>
      <c r="K42" s="104"/>
      <c r="L42" s="121">
        <f t="shared" si="3"/>
        <v>0</v>
      </c>
      <c r="M42" s="105"/>
      <c r="N42" s="123">
        <f t="shared" si="0"/>
        <v>0</v>
      </c>
    </row>
    <row r="43" spans="1:14" ht="19.5" customHeight="1">
      <c r="A43" s="97"/>
      <c r="B43" s="97"/>
      <c r="C43" s="21" t="str">
        <f t="shared" si="1"/>
        <v/>
      </c>
      <c r="D43" s="106"/>
      <c r="E43" s="100"/>
      <c r="F43" s="101" t="str">
        <f t="shared" si="2"/>
        <v/>
      </c>
      <c r="G43" s="100"/>
      <c r="H43" s="102"/>
      <c r="I43" s="103"/>
      <c r="J43" s="103"/>
      <c r="K43" s="104"/>
      <c r="L43" s="121">
        <f t="shared" si="3"/>
        <v>0</v>
      </c>
      <c r="M43" s="105"/>
      <c r="N43" s="123">
        <f t="shared" si="0"/>
        <v>0</v>
      </c>
    </row>
    <row r="44" spans="1:14" ht="19.5" customHeight="1">
      <c r="A44" s="97"/>
      <c r="B44" s="97"/>
      <c r="C44" s="21" t="str">
        <f t="shared" si="1"/>
        <v/>
      </c>
      <c r="D44" s="106"/>
      <c r="E44" s="100"/>
      <c r="F44" s="101" t="str">
        <f t="shared" si="2"/>
        <v/>
      </c>
      <c r="G44" s="100"/>
      <c r="H44" s="102"/>
      <c r="I44" s="103"/>
      <c r="J44" s="103"/>
      <c r="K44" s="104"/>
      <c r="L44" s="121">
        <f t="shared" si="3"/>
        <v>0</v>
      </c>
      <c r="M44" s="105"/>
      <c r="N44" s="123">
        <f t="shared" si="0"/>
        <v>0</v>
      </c>
    </row>
    <row r="45" spans="1:14" ht="19.5" customHeight="1">
      <c r="A45" s="97"/>
      <c r="B45" s="97"/>
      <c r="C45" s="21" t="str">
        <f t="shared" si="1"/>
        <v/>
      </c>
      <c r="D45" s="106"/>
      <c r="E45" s="100"/>
      <c r="F45" s="101" t="str">
        <f t="shared" si="2"/>
        <v/>
      </c>
      <c r="G45" s="100"/>
      <c r="H45" s="102"/>
      <c r="I45" s="103"/>
      <c r="J45" s="103"/>
      <c r="K45" s="104"/>
      <c r="L45" s="121">
        <f t="shared" si="3"/>
        <v>0</v>
      </c>
      <c r="M45" s="105"/>
      <c r="N45" s="123">
        <f t="shared" si="0"/>
        <v>0</v>
      </c>
    </row>
    <row r="46" spans="1:14" ht="19.5" customHeight="1" thickBot="1">
      <c r="A46" s="97"/>
      <c r="B46" s="97"/>
      <c r="C46" s="21" t="str">
        <f t="shared" si="1"/>
        <v/>
      </c>
      <c r="D46" s="107"/>
      <c r="E46" s="108"/>
      <c r="F46" s="109" t="str">
        <f t="shared" si="2"/>
        <v/>
      </c>
      <c r="G46" s="108"/>
      <c r="H46" s="110"/>
      <c r="I46" s="111"/>
      <c r="J46" s="111"/>
      <c r="K46" s="112"/>
      <c r="L46" s="122">
        <f t="shared" si="3"/>
        <v>0</v>
      </c>
      <c r="M46" s="113"/>
      <c r="N46" s="124">
        <f t="shared" si="0"/>
        <v>0</v>
      </c>
    </row>
    <row r="47" spans="1:14" ht="19.5" customHeight="1" thickTop="1">
      <c r="D47" s="144" t="s">
        <v>9</v>
      </c>
      <c r="E47" s="145"/>
      <c r="F47" s="145"/>
      <c r="G47" s="145"/>
      <c r="H47" s="145"/>
      <c r="I47" s="145"/>
      <c r="J47" s="146"/>
      <c r="K47" s="114">
        <f>SUM(K7:K46)</f>
        <v>21</v>
      </c>
      <c r="L47" s="115">
        <f>SUM(L7:L46)</f>
        <v>630</v>
      </c>
      <c r="M47" s="116"/>
      <c r="N47" s="115">
        <f>SUM(N7:N46)</f>
        <v>153100</v>
      </c>
    </row>
    <row r="48" spans="1:14" ht="19.5" customHeight="1">
      <c r="D48" s="147" t="s">
        <v>15</v>
      </c>
      <c r="E48" s="148"/>
      <c r="F48" s="148"/>
      <c r="G48" s="148"/>
      <c r="H48" s="148"/>
      <c r="I48" s="148"/>
      <c r="J48" s="148"/>
      <c r="K48" s="149"/>
      <c r="L48" s="117">
        <f>ROUNDDOWN(L47,0)</f>
        <v>630</v>
      </c>
      <c r="M48" s="118"/>
      <c r="N48" s="35"/>
    </row>
    <row r="49" spans="5:12" ht="18" customHeight="1">
      <c r="E49" s="2" t="s">
        <v>7</v>
      </c>
      <c r="F49" s="2"/>
      <c r="G49" s="3"/>
      <c r="H49" s="2"/>
      <c r="I49" s="2"/>
      <c r="J49" s="2"/>
      <c r="K49" s="2"/>
      <c r="L49" s="2"/>
    </row>
    <row r="50" spans="5:12" ht="49.5" customHeight="1">
      <c r="E50" s="142" t="s">
        <v>21</v>
      </c>
      <c r="F50" s="142"/>
      <c r="G50" s="142"/>
      <c r="H50" s="142"/>
      <c r="I50" s="142"/>
      <c r="J50" s="142"/>
      <c r="K50" s="142"/>
      <c r="L50" s="142"/>
    </row>
    <row r="51" spans="5:12" ht="32.1" customHeight="1">
      <c r="E51" s="141" t="s">
        <v>33</v>
      </c>
      <c r="F51" s="141"/>
      <c r="G51" s="141"/>
      <c r="H51" s="141"/>
      <c r="I51" s="141"/>
      <c r="J51" s="141"/>
      <c r="K51" s="141"/>
      <c r="L51" s="141"/>
    </row>
    <row r="52" spans="5:12" ht="38.1" customHeight="1">
      <c r="E52" s="142" t="s">
        <v>16</v>
      </c>
      <c r="F52" s="142"/>
      <c r="G52" s="142"/>
      <c r="H52" s="142"/>
      <c r="I52" s="142"/>
      <c r="J52" s="142"/>
      <c r="K52" s="142"/>
      <c r="L52" s="142"/>
    </row>
  </sheetData>
  <mergeCells count="15">
    <mergeCell ref="E52:L52"/>
    <mergeCell ref="E2:L2"/>
    <mergeCell ref="E5:E6"/>
    <mergeCell ref="F5:H5"/>
    <mergeCell ref="J5:J6"/>
    <mergeCell ref="K5:K6"/>
    <mergeCell ref="L5:L6"/>
    <mergeCell ref="D47:J47"/>
    <mergeCell ref="D48:K48"/>
    <mergeCell ref="A5:C5"/>
    <mergeCell ref="D5:D6"/>
    <mergeCell ref="M5:M6"/>
    <mergeCell ref="N5:N6"/>
    <mergeCell ref="E51:L51"/>
    <mergeCell ref="E50:L50"/>
  </mergeCells>
  <phoneticPr fontId="1"/>
  <conditionalFormatting sqref="I7:J46">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G7:G46" xr:uid="{00000000-0002-0000-0100-000000000000}">
      <formula1>産地・銘柄等サンプル</formula1>
    </dataValidation>
  </dataValidations>
  <pageMargins left="0.43307086614173229" right="3.937007874015748E-2" top="0.55118110236220474" bottom="0.35433070866141736" header="0.31496062992125984" footer="0.31496062992125984"/>
  <pageSetup paperSize="9" scale="87" fitToHeight="3" orientation="landscape"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100-000001000000}">
          <x14:formula1>
            <xm:f>販売の相手先の業種!$A$2:$A$4</xm:f>
          </x14:formula1>
          <xm:sqref>D7:D11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1"/>
  <sheetViews>
    <sheetView showGridLines="0" showZeros="0" view="pageBreakPreview" topLeftCell="A3" zoomScaleNormal="100" zoomScaleSheetLayoutView="100" workbookViewId="0">
      <selection activeCell="A19" sqref="A19:I19"/>
    </sheetView>
  </sheetViews>
  <sheetFormatPr defaultRowHeight="13.5"/>
  <cols>
    <col min="1" max="2" width="20.5" customWidth="1"/>
    <col min="3" max="3" width="13.375" customWidth="1"/>
    <col min="4" max="4" width="23.5" style="1" customWidth="1"/>
    <col min="5" max="5" width="8.125" customWidth="1"/>
    <col min="6" max="6" width="22.375" customWidth="1"/>
    <col min="7" max="7" width="17.625" bestFit="1" customWidth="1"/>
    <col min="8" max="8" width="9" customWidth="1"/>
    <col min="9" max="9" width="24.125" customWidth="1"/>
    <col min="10" max="10" width="9.125" customWidth="1"/>
    <col min="11" max="11" width="21.125" bestFit="1" customWidth="1"/>
  </cols>
  <sheetData>
    <row r="1" spans="1:11" ht="16.5" customHeight="1">
      <c r="A1" s="2" t="s">
        <v>14</v>
      </c>
      <c r="B1" s="2"/>
      <c r="C1" s="2"/>
      <c r="D1" s="3"/>
      <c r="E1" s="2"/>
      <c r="F1" s="2"/>
      <c r="G1" s="2"/>
      <c r="H1" s="2"/>
      <c r="I1" s="2"/>
    </row>
    <row r="2" spans="1:11" ht="15" customHeight="1">
      <c r="A2" s="143" t="s">
        <v>17</v>
      </c>
      <c r="B2" s="143"/>
      <c r="C2" s="143"/>
      <c r="D2" s="143"/>
      <c r="E2" s="143"/>
      <c r="F2" s="143"/>
      <c r="G2" s="143"/>
      <c r="H2" s="143"/>
      <c r="I2" s="143"/>
    </row>
    <row r="3" spans="1:11" ht="30.75" customHeight="1">
      <c r="A3" s="2"/>
      <c r="B3" s="2"/>
      <c r="C3" s="2"/>
      <c r="D3" s="3"/>
      <c r="E3" s="2"/>
      <c r="F3" s="2"/>
      <c r="G3" s="151" t="s">
        <v>30</v>
      </c>
      <c r="H3" s="151"/>
      <c r="I3" s="151"/>
    </row>
    <row r="4" spans="1:11" ht="26.25" customHeight="1"/>
    <row r="5" spans="1:11" ht="36.950000000000003" customHeight="1">
      <c r="A5" s="132" t="s">
        <v>22</v>
      </c>
      <c r="B5" s="134" t="s">
        <v>0</v>
      </c>
      <c r="C5" s="135" t="s">
        <v>3</v>
      </c>
      <c r="D5" s="135"/>
      <c r="E5" s="135"/>
      <c r="F5" s="23" t="s">
        <v>2</v>
      </c>
      <c r="G5" s="134" t="s">
        <v>4</v>
      </c>
      <c r="H5" s="134" t="s">
        <v>5</v>
      </c>
      <c r="I5" s="136" t="s">
        <v>6</v>
      </c>
    </row>
    <row r="6" spans="1:11" ht="36.950000000000003" customHeight="1">
      <c r="A6" s="133"/>
      <c r="B6" s="133"/>
      <c r="C6" s="24" t="s">
        <v>1</v>
      </c>
      <c r="D6" s="24" t="s">
        <v>10</v>
      </c>
      <c r="E6" s="8" t="s">
        <v>8</v>
      </c>
      <c r="F6" s="7" t="s">
        <v>31</v>
      </c>
      <c r="G6" s="133"/>
      <c r="H6" s="133"/>
      <c r="I6" s="137"/>
    </row>
    <row r="7" spans="1:11" ht="31.35" customHeight="1">
      <c r="A7" s="4" t="s">
        <v>27</v>
      </c>
      <c r="B7" s="4" t="s">
        <v>18</v>
      </c>
      <c r="C7" s="22" t="str">
        <f>IF(A7="","","5年産")</f>
        <v>5年産</v>
      </c>
      <c r="D7" s="4" t="s">
        <v>59</v>
      </c>
      <c r="E7" s="29">
        <v>30</v>
      </c>
      <c r="F7" s="25"/>
      <c r="G7" s="25">
        <v>45209</v>
      </c>
      <c r="H7" s="27">
        <v>5</v>
      </c>
      <c r="I7" s="31">
        <f>+E7*H7</f>
        <v>150</v>
      </c>
      <c r="K7" s="19"/>
    </row>
    <row r="8" spans="1:11" ht="31.35" customHeight="1">
      <c r="A8" s="4" t="s">
        <v>27</v>
      </c>
      <c r="B8" s="4" t="s">
        <v>19</v>
      </c>
      <c r="C8" s="22" t="str">
        <f t="shared" ref="C8:C12" si="0">IF(A8="","","5年産")</f>
        <v>5年産</v>
      </c>
      <c r="D8" s="4" t="s">
        <v>59</v>
      </c>
      <c r="E8" s="29">
        <v>30</v>
      </c>
      <c r="F8" s="25"/>
      <c r="G8" s="25">
        <v>45210</v>
      </c>
      <c r="H8" s="27">
        <v>2</v>
      </c>
      <c r="I8" s="31">
        <f t="shared" ref="I8:I15" si="1">+E8*H8</f>
        <v>60</v>
      </c>
      <c r="K8" s="19"/>
    </row>
    <row r="9" spans="1:11" ht="31.35" customHeight="1">
      <c r="A9" s="4" t="s">
        <v>27</v>
      </c>
      <c r="B9" s="4" t="s">
        <v>97</v>
      </c>
      <c r="C9" s="22" t="str">
        <f t="shared" si="0"/>
        <v>5年産</v>
      </c>
      <c r="D9" s="4" t="s">
        <v>59</v>
      </c>
      <c r="E9" s="29">
        <v>30</v>
      </c>
      <c r="F9" s="25"/>
      <c r="G9" s="25">
        <v>45230</v>
      </c>
      <c r="H9" s="27">
        <v>10</v>
      </c>
      <c r="I9" s="31">
        <f t="shared" si="1"/>
        <v>300</v>
      </c>
      <c r="K9" s="19"/>
    </row>
    <row r="10" spans="1:11" ht="31.35" customHeight="1">
      <c r="A10" s="4" t="s">
        <v>27</v>
      </c>
      <c r="B10" s="4" t="s">
        <v>28</v>
      </c>
      <c r="C10" s="22" t="str">
        <f t="shared" si="0"/>
        <v>5年産</v>
      </c>
      <c r="D10" s="4" t="s">
        <v>63</v>
      </c>
      <c r="E10" s="29">
        <v>30</v>
      </c>
      <c r="F10" s="25"/>
      <c r="G10" s="25">
        <v>45233</v>
      </c>
      <c r="H10" s="27">
        <v>8</v>
      </c>
      <c r="I10" s="31">
        <f t="shared" si="1"/>
        <v>240</v>
      </c>
      <c r="K10" s="19"/>
    </row>
    <row r="11" spans="1:11" ht="31.35" customHeight="1">
      <c r="A11" s="4" t="s">
        <v>27</v>
      </c>
      <c r="B11" s="4" t="s">
        <v>29</v>
      </c>
      <c r="C11" s="22" t="str">
        <f t="shared" si="0"/>
        <v>5年産</v>
      </c>
      <c r="D11" s="4" t="s">
        <v>66</v>
      </c>
      <c r="E11" s="29">
        <v>30</v>
      </c>
      <c r="F11" s="25">
        <v>45209</v>
      </c>
      <c r="G11" s="26">
        <v>45392</v>
      </c>
      <c r="H11" s="27">
        <v>6</v>
      </c>
      <c r="I11" s="31">
        <f t="shared" si="1"/>
        <v>180</v>
      </c>
      <c r="K11" s="19"/>
    </row>
    <row r="12" spans="1:11" ht="31.35" customHeight="1">
      <c r="A12" s="4" t="s">
        <v>27</v>
      </c>
      <c r="B12" s="4" t="s">
        <v>96</v>
      </c>
      <c r="C12" s="22" t="str">
        <f t="shared" si="0"/>
        <v>5年産</v>
      </c>
      <c r="D12" s="4" t="s">
        <v>61</v>
      </c>
      <c r="E12" s="29">
        <v>30</v>
      </c>
      <c r="F12" s="25">
        <v>45209</v>
      </c>
      <c r="G12" s="26">
        <v>45392</v>
      </c>
      <c r="H12" s="27">
        <v>5</v>
      </c>
      <c r="I12" s="31">
        <f t="shared" si="1"/>
        <v>150</v>
      </c>
      <c r="K12" s="19"/>
    </row>
    <row r="13" spans="1:11" ht="31.35" customHeight="1">
      <c r="A13" s="4"/>
      <c r="B13" s="4"/>
      <c r="C13" s="22" t="str">
        <f t="shared" ref="C13:C15" si="2">IF(A13="","","４年産")</f>
        <v/>
      </c>
      <c r="D13" s="4"/>
      <c r="E13" s="30"/>
      <c r="F13" s="5"/>
      <c r="G13" s="5"/>
      <c r="H13" s="27"/>
      <c r="I13" s="32">
        <f t="shared" si="1"/>
        <v>0</v>
      </c>
      <c r="K13" s="19"/>
    </row>
    <row r="14" spans="1:11" ht="31.35" customHeight="1">
      <c r="A14" s="4"/>
      <c r="B14" s="4"/>
      <c r="C14" s="22" t="str">
        <f t="shared" si="2"/>
        <v/>
      </c>
      <c r="D14" s="4"/>
      <c r="E14" s="30"/>
      <c r="F14" s="5"/>
      <c r="G14" s="5"/>
      <c r="H14" s="27"/>
      <c r="I14" s="32">
        <f t="shared" si="1"/>
        <v>0</v>
      </c>
      <c r="K14" s="19"/>
    </row>
    <row r="15" spans="1:11" ht="31.35" customHeight="1">
      <c r="A15" s="4"/>
      <c r="B15" s="4"/>
      <c r="C15" s="22" t="str">
        <f t="shared" si="2"/>
        <v/>
      </c>
      <c r="D15" s="4"/>
      <c r="E15" s="30"/>
      <c r="F15" s="5"/>
      <c r="G15" s="5"/>
      <c r="H15" s="27"/>
      <c r="I15" s="32">
        <f t="shared" si="1"/>
        <v>0</v>
      </c>
      <c r="K15" s="19"/>
    </row>
    <row r="16" spans="1:11" ht="31.35" customHeight="1">
      <c r="A16" s="129" t="s">
        <v>9</v>
      </c>
      <c r="B16" s="130"/>
      <c r="C16" s="130"/>
      <c r="D16" s="130"/>
      <c r="E16" s="130"/>
      <c r="F16" s="130"/>
      <c r="G16" s="131"/>
      <c r="H16" s="28">
        <f>SUM(H7:H15)</f>
        <v>36</v>
      </c>
      <c r="I16" s="32">
        <f>SUM(I7:I15)</f>
        <v>1080</v>
      </c>
    </row>
    <row r="17" spans="1:9" ht="31.35" customHeight="1">
      <c r="A17" s="13"/>
      <c r="B17" s="14"/>
      <c r="C17" s="14"/>
      <c r="D17" s="15"/>
      <c r="E17" s="14"/>
      <c r="F17" s="14"/>
      <c r="G17" s="16"/>
      <c r="H17" s="17" t="s">
        <v>15</v>
      </c>
      <c r="I17" s="33">
        <f>ROUNDDOWN(I16,0)</f>
        <v>1080</v>
      </c>
    </row>
    <row r="18" spans="1:9" ht="18" customHeight="1">
      <c r="A18" s="2" t="s">
        <v>7</v>
      </c>
      <c r="B18" s="2"/>
      <c r="C18" s="2"/>
      <c r="D18" s="3"/>
      <c r="E18" s="2"/>
      <c r="F18" s="2"/>
      <c r="G18" s="2"/>
      <c r="H18" s="2"/>
      <c r="I18" s="2"/>
    </row>
    <row r="19" spans="1:9" ht="44.45" customHeight="1">
      <c r="A19" s="142" t="s">
        <v>20</v>
      </c>
      <c r="B19" s="142"/>
      <c r="C19" s="142"/>
      <c r="D19" s="142"/>
      <c r="E19" s="142"/>
      <c r="F19" s="142"/>
      <c r="G19" s="142"/>
      <c r="H19" s="142"/>
      <c r="I19" s="142"/>
    </row>
    <row r="20" spans="1:9" ht="32.1" customHeight="1">
      <c r="A20" s="150" t="s">
        <v>32</v>
      </c>
      <c r="B20" s="142"/>
      <c r="C20" s="142"/>
      <c r="D20" s="142"/>
      <c r="E20" s="142"/>
      <c r="F20" s="142"/>
      <c r="G20" s="142"/>
      <c r="H20" s="142"/>
      <c r="I20" s="142"/>
    </row>
    <row r="21" spans="1:9" ht="37.5" customHeight="1">
      <c r="A21" s="142" t="s">
        <v>16</v>
      </c>
      <c r="B21" s="142"/>
      <c r="C21" s="142"/>
      <c r="D21" s="142"/>
      <c r="E21" s="142"/>
      <c r="F21" s="142"/>
      <c r="G21" s="142"/>
      <c r="H21" s="142"/>
      <c r="I21" s="142"/>
    </row>
  </sheetData>
  <mergeCells count="12">
    <mergeCell ref="A16:G16"/>
    <mergeCell ref="A19:I19"/>
    <mergeCell ref="A20:I20"/>
    <mergeCell ref="A21:I21"/>
    <mergeCell ref="A2:I2"/>
    <mergeCell ref="G3:I3"/>
    <mergeCell ref="A5:A6"/>
    <mergeCell ref="C5:E5"/>
    <mergeCell ref="G5:G6"/>
    <mergeCell ref="H5:H6"/>
    <mergeCell ref="I5:I6"/>
    <mergeCell ref="B5:B6"/>
  </mergeCells>
  <phoneticPr fontId="4"/>
  <dataValidations count="1">
    <dataValidation type="list" imeMode="on" allowBlank="1" showInputMessage="1" promptTitle="ドロップダウンリストから選択できます。" prompt="直接入力することもできます。" sqref="D7:D15" xr:uid="{00000000-0002-0000-0000-000000000000}">
      <formula1>産地・銘柄等サンプル</formula1>
    </dataValidation>
  </dataValidations>
  <pageMargins left="0.43307086614173229" right="3.937007874015748E-2" top="0.55118110236220474" bottom="0.35433070866141736" header="0.31496062992125984" footer="0.31496062992125984"/>
  <pageSetup paperSize="9" scale="90" fitToHeight="3" orientation="landscape" cellComments="asDisplayed" r:id="rId1"/>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000-000001000000}">
          <x14:formula1>
            <xm:f>販売の相手先の業種!$A$2:$A$4</xm:f>
          </x14:formula1>
          <xm:sqref>B7:B15 A7:A12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39"/>
  <sheetViews>
    <sheetView showGridLines="0" workbookViewId="0">
      <selection activeCell="C39" sqref="C39"/>
    </sheetView>
  </sheetViews>
  <sheetFormatPr defaultRowHeight="19.5" customHeight="1"/>
  <cols>
    <col min="1" max="1" width="37.125" bestFit="1" customWidth="1"/>
  </cols>
  <sheetData>
    <row r="1" spans="1:1" ht="19.5" customHeight="1">
      <c r="A1" s="20" t="s">
        <v>11</v>
      </c>
    </row>
    <row r="2" spans="1:1" ht="19.5" customHeight="1">
      <c r="A2" s="21" t="s">
        <v>59</v>
      </c>
    </row>
    <row r="3" spans="1:1" ht="19.5" customHeight="1">
      <c r="A3" s="21" t="s">
        <v>60</v>
      </c>
    </row>
    <row r="4" spans="1:1" ht="19.5" customHeight="1">
      <c r="A4" s="21" t="s">
        <v>61</v>
      </c>
    </row>
    <row r="5" spans="1:1" ht="19.5" customHeight="1">
      <c r="A5" s="21" t="s">
        <v>62</v>
      </c>
    </row>
    <row r="6" spans="1:1" ht="19.5" customHeight="1">
      <c r="A6" s="21" t="s">
        <v>63</v>
      </c>
    </row>
    <row r="7" spans="1:1" ht="19.5" customHeight="1">
      <c r="A7" s="21" t="s">
        <v>64</v>
      </c>
    </row>
    <row r="8" spans="1:1" ht="19.5" customHeight="1">
      <c r="A8" s="21" t="s">
        <v>65</v>
      </c>
    </row>
    <row r="9" spans="1:1" ht="19.5" customHeight="1">
      <c r="A9" s="21" t="s">
        <v>66</v>
      </c>
    </row>
    <row r="10" spans="1:1" ht="19.5" customHeight="1">
      <c r="A10" s="21" t="s">
        <v>67</v>
      </c>
    </row>
    <row r="11" spans="1:1" ht="19.5" customHeight="1">
      <c r="A11" s="21" t="s">
        <v>68</v>
      </c>
    </row>
    <row r="12" spans="1:1" ht="19.5" customHeight="1">
      <c r="A12" s="21" t="s">
        <v>69</v>
      </c>
    </row>
    <row r="13" spans="1:1" ht="19.5" customHeight="1">
      <c r="A13" s="21" t="s">
        <v>70</v>
      </c>
    </row>
    <row r="14" spans="1:1" ht="19.5" customHeight="1">
      <c r="A14" s="21" t="s">
        <v>71</v>
      </c>
    </row>
    <row r="15" spans="1:1" ht="19.5" customHeight="1">
      <c r="A15" s="21" t="s">
        <v>72</v>
      </c>
    </row>
    <row r="16" spans="1:1" ht="19.5" customHeight="1">
      <c r="A16" s="21" t="s">
        <v>73</v>
      </c>
    </row>
    <row r="17" spans="1:1" ht="19.5" customHeight="1">
      <c r="A17" s="21" t="s">
        <v>74</v>
      </c>
    </row>
    <row r="18" spans="1:1" ht="19.5" customHeight="1">
      <c r="A18" s="21" t="s">
        <v>75</v>
      </c>
    </row>
    <row r="19" spans="1:1" ht="19.5" customHeight="1">
      <c r="A19" s="21" t="s">
        <v>76</v>
      </c>
    </row>
    <row r="20" spans="1:1" ht="19.5" customHeight="1">
      <c r="A20" s="21" t="s">
        <v>77</v>
      </c>
    </row>
    <row r="21" spans="1:1" ht="19.5" customHeight="1">
      <c r="A21" s="21" t="s">
        <v>78</v>
      </c>
    </row>
    <row r="22" spans="1:1" ht="19.5" customHeight="1">
      <c r="A22" s="21" t="s">
        <v>79</v>
      </c>
    </row>
    <row r="23" spans="1:1" ht="19.5" customHeight="1">
      <c r="A23" s="21" t="s">
        <v>80</v>
      </c>
    </row>
    <row r="24" spans="1:1" ht="19.5" customHeight="1">
      <c r="A24" s="21" t="s">
        <v>81</v>
      </c>
    </row>
    <row r="25" spans="1:1" ht="19.5" customHeight="1">
      <c r="A25" s="21" t="s">
        <v>82</v>
      </c>
    </row>
    <row r="26" spans="1:1" ht="19.5" customHeight="1">
      <c r="A26" s="21" t="s">
        <v>83</v>
      </c>
    </row>
    <row r="27" spans="1:1" ht="19.5" customHeight="1">
      <c r="A27" s="21" t="s">
        <v>84</v>
      </c>
    </row>
    <row r="28" spans="1:1" ht="19.5" customHeight="1">
      <c r="A28" s="21" t="s">
        <v>85</v>
      </c>
    </row>
    <row r="29" spans="1:1" ht="19.5" customHeight="1">
      <c r="A29" s="21" t="s">
        <v>86</v>
      </c>
    </row>
    <row r="30" spans="1:1" ht="19.5" customHeight="1">
      <c r="A30" s="21" t="s">
        <v>87</v>
      </c>
    </row>
    <row r="31" spans="1:1" ht="19.5" customHeight="1">
      <c r="A31" s="21" t="s">
        <v>88</v>
      </c>
    </row>
    <row r="32" spans="1:1" ht="19.5" customHeight="1">
      <c r="A32" s="21" t="s">
        <v>89</v>
      </c>
    </row>
    <row r="33" spans="1:1" ht="19.5" customHeight="1">
      <c r="A33" s="21" t="s">
        <v>90</v>
      </c>
    </row>
    <row r="34" spans="1:1" ht="19.5" customHeight="1">
      <c r="A34" s="21" t="s">
        <v>91</v>
      </c>
    </row>
    <row r="35" spans="1:1" ht="19.5" customHeight="1">
      <c r="A35" s="21" t="s">
        <v>92</v>
      </c>
    </row>
    <row r="36" spans="1:1" ht="19.5" customHeight="1">
      <c r="A36" s="21" t="s">
        <v>93</v>
      </c>
    </row>
    <row r="37" spans="1:1" ht="19.5" customHeight="1">
      <c r="A37" s="21" t="s">
        <v>94</v>
      </c>
    </row>
    <row r="38" spans="1:1" ht="19.5" customHeight="1">
      <c r="A38" s="21" t="s">
        <v>95</v>
      </c>
    </row>
    <row r="39" spans="1:1" ht="19.5" customHeight="1">
      <c r="A39" s="21"/>
    </row>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showGridLines="0" workbookViewId="0">
      <selection activeCell="B17" sqref="B17"/>
    </sheetView>
  </sheetViews>
  <sheetFormatPr defaultRowHeight="19.5" customHeight="1"/>
  <cols>
    <col min="1" max="1" width="29" bestFit="1" customWidth="1"/>
  </cols>
  <sheetData>
    <row r="1" spans="1:1" ht="19.5" customHeight="1">
      <c r="A1" s="20" t="s">
        <v>23</v>
      </c>
    </row>
    <row r="2" spans="1:1" ht="19.5" customHeight="1">
      <c r="A2" s="21" t="s">
        <v>24</v>
      </c>
    </row>
    <row r="3" spans="1:1" ht="19.5" customHeight="1">
      <c r="A3" s="21" t="s">
        <v>25</v>
      </c>
    </row>
    <row r="4" spans="1:1" ht="19.5" customHeight="1">
      <c r="A4" s="21" t="s">
        <v>26</v>
      </c>
    </row>
  </sheetData>
  <phoneticPr fontId="15"/>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927EAD8C7FF94586A5E7D8F15E037F" ma:contentTypeVersion="14" ma:contentTypeDescription="新しいドキュメントを作成します。" ma:contentTypeScope="" ma:versionID="c6adf99cd4079656c28d0c979bbf7d21">
  <xsd:schema xmlns:xsd="http://www.w3.org/2001/XMLSchema" xmlns:xs="http://www.w3.org/2001/XMLSchema" xmlns:p="http://schemas.microsoft.com/office/2006/metadata/properties" xmlns:ns2="5d25c433-91ae-4079-9880-73bd931a49ff" xmlns:ns3="e3e09e67-d7cc-4e47-828f-5f2cf354dd97" targetNamespace="http://schemas.microsoft.com/office/2006/metadata/properties" ma:root="true" ma:fieldsID="edddf28116f67b4fe1af0a058f8bf9ad" ns2:_="" ns3:_="">
    <xsd:import namespace="5d25c433-91ae-4079-9880-73bd931a49ff"/>
    <xsd:import namespace="e3e09e67-d7cc-4e47-828f-5f2cf354dd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_Flow_SignoffStatu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5c433-91ae-4079-9880-73bd931a49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6ef9ab0-5cff-4bb2-a100-82a9514e55bf}"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5d25c433-91ae-4079-9880-73bd931a49ff">
      <Terms xmlns="http://schemas.microsoft.com/office/infopath/2007/PartnerControls"/>
    </lcf76f155ced4ddcb4097134ff3c332f>
    <_Flow_SignoffStatus xmlns="5d25c433-91ae-4079-9880-73bd931a49ff" xsi:nil="true"/>
  </documentManagement>
</p:properties>
</file>

<file path=customXml/itemProps1.xml><?xml version="1.0" encoding="utf-8"?>
<ds:datastoreItem xmlns:ds="http://schemas.openxmlformats.org/officeDocument/2006/customXml" ds:itemID="{659EF240-D923-49E6-BBAA-E47D7E131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5c433-91ae-4079-9880-73bd931a49f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1B95AA-EAA2-49FD-A293-5232A48BD7F6}">
  <ds:schemaRefs>
    <ds:schemaRef ds:uri="http://schemas.microsoft.com/sharepoint/v3/contenttype/forms"/>
  </ds:schemaRefs>
</ds:datastoreItem>
</file>

<file path=customXml/itemProps3.xml><?xml version="1.0" encoding="utf-8"?>
<ds:datastoreItem xmlns:ds="http://schemas.openxmlformats.org/officeDocument/2006/customXml" ds:itemID="{E7E1A4BF-0970-4A76-A7C2-52E00CE4481F}">
  <ds:schemaRefs>
    <ds:schemaRef ds:uri="http://schemas.microsoft.com/office/2006/metadata/properties"/>
    <ds:schemaRef ds:uri="http://schemas.microsoft.com/office/infopath/2007/PartnerControls"/>
    <ds:schemaRef ds:uri="e3e09e67-d7cc-4e47-828f-5f2cf354dd97"/>
    <ds:schemaRef ds:uri="5d25c433-91ae-4079-9880-73bd931a49ff"/>
    <ds:schemaRef ds:uri="007113a1-b0f8-48b8-93dd-e89736231a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作成方法</vt:lpstr>
      <vt:lpstr>納品書</vt:lpstr>
      <vt:lpstr>納品書作成元</vt:lpstr>
      <vt:lpstr>入力用（６の１）</vt:lpstr>
      <vt:lpstr>記入例 (玄米)</vt:lpstr>
      <vt:lpstr>銘柄名等</vt:lpstr>
      <vt:lpstr>販売の相手先の業種</vt:lpstr>
      <vt:lpstr>'記入例 (玄米)'!Print_Area</vt:lpstr>
      <vt:lpstr>'入力用（６の１）'!Print_Area</vt:lpstr>
      <vt:lpstr>納品書!Print_Area</vt:lpstr>
      <vt:lpstr>納品書作成元!Print_Area</vt:lpstr>
      <vt:lpstr>'記入例 (玄米)'!Print_Titles</vt:lpstr>
      <vt:lpstr>'入力用（６の１）'!Print_Titles</vt:lpstr>
      <vt:lpstr>納品書作成元!Print_Titles</vt:lpstr>
      <vt:lpstr>産地・銘柄等サンプル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2024-03-29T07:37:12Z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12871200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0x01010050641B1052B1944FB827B3286720078D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